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8190" firstSheet="1" activeTab="4"/>
  </bookViews>
  <sheets>
    <sheet name="Equipe de Pessoal 1.2" sheetId="1" r:id="rId1"/>
    <sheet name="Despesas Trabalhistas  1.2" sheetId="2" r:id="rId2"/>
    <sheet name="Custos Indiretos" sheetId="3" r:id="rId3"/>
    <sheet name="Pessoa Jurídica" sheetId="4" r:id="rId4"/>
    <sheet name="RES.ORÇ. CRONOGRAMA DESEMBOLSO" sheetId="5" r:id="rId5"/>
    <sheet name="Plan1" sheetId="6" state="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<sst xmlns="http://schemas.openxmlformats.org/spreadsheetml/2006/main" count="149" uniqueCount="129">
  <si>
    <t xml:space="preserve">               Assinatura do Presidente </t>
  </si>
  <si>
    <t>EQUIPE DE PESSOAL NECESSÁRIA PARA REALIZAÇÃO DO PROJETO</t>
  </si>
  <si>
    <t>Nº</t>
  </si>
  <si>
    <t>Titulação</t>
  </si>
  <si>
    <t>Total em R$</t>
  </si>
  <si>
    <t xml:space="preserve">Total </t>
  </si>
  <si>
    <t xml:space="preserve">1 mês </t>
  </si>
  <si>
    <t xml:space="preserve">2 mês </t>
  </si>
  <si>
    <t xml:space="preserve">3 mês </t>
  </si>
  <si>
    <t xml:space="preserve">4 mês </t>
  </si>
  <si>
    <t xml:space="preserve">5 mês </t>
  </si>
  <si>
    <t xml:space="preserve">6 mês </t>
  </si>
  <si>
    <t xml:space="preserve">7 mês </t>
  </si>
  <si>
    <t xml:space="preserve">8 mês </t>
  </si>
  <si>
    <t xml:space="preserve">9 mês </t>
  </si>
  <si>
    <t xml:space="preserve">10 mês </t>
  </si>
  <si>
    <t xml:space="preserve">11 mês </t>
  </si>
  <si>
    <t xml:space="preserve">12 mês </t>
  </si>
  <si>
    <t>Fundo de Garantia por Tempo de Serviço (FGTS)</t>
  </si>
  <si>
    <t xml:space="preserve">Sub. Total 1 </t>
  </si>
  <si>
    <t>Pis sobre Folha</t>
  </si>
  <si>
    <t xml:space="preserve">13ª  Salário </t>
  </si>
  <si>
    <t xml:space="preserve">Sub. Total 2 </t>
  </si>
  <si>
    <t xml:space="preserve">Cesta Básica </t>
  </si>
  <si>
    <t>Sub. Total 3</t>
  </si>
  <si>
    <t>Sub. Total 4</t>
  </si>
  <si>
    <t xml:space="preserve">                                               Carimbo e Assinatura do Coordenador do Projeto </t>
  </si>
  <si>
    <t>OUTRAS DESPESAS JURÍDICAS</t>
  </si>
  <si>
    <t xml:space="preserve">Valor previsto </t>
  </si>
  <si>
    <t>Item</t>
  </si>
  <si>
    <t>NOME RAZÃO SOCIAL OU NOME DO SERVIÇO</t>
  </si>
  <si>
    <t xml:space="preserve">CNPJ </t>
  </si>
  <si>
    <t>mês R$</t>
  </si>
  <si>
    <t>ano (12 MESES) R$</t>
  </si>
  <si>
    <t xml:space="preserve">TOTAL </t>
  </si>
  <si>
    <t xml:space="preserve">PARCELAS </t>
  </si>
  <si>
    <t xml:space="preserve">DESPESAS COM SALÁRIOS E ORDENADOS </t>
  </si>
  <si>
    <t>Sub. Total 1</t>
  </si>
  <si>
    <t xml:space="preserve">ENCARGOS COM PESSOAL </t>
  </si>
  <si>
    <t>Sub. Total 2.1</t>
  </si>
  <si>
    <t>Sub. Total 2.2</t>
  </si>
  <si>
    <t xml:space="preserve">PIS Sobre a Folha </t>
  </si>
  <si>
    <t>Sub. Total 2.3</t>
  </si>
  <si>
    <t xml:space="preserve">Cesta básica </t>
  </si>
  <si>
    <t>PESSOA JURÍDICA (*)</t>
  </si>
  <si>
    <t>Despesas Jurídicas Diversas</t>
  </si>
  <si>
    <t xml:space="preserve">VALOR </t>
  </si>
  <si>
    <t xml:space="preserve">PESSOA JURÍDICA </t>
  </si>
  <si>
    <t xml:space="preserve">TOTAL GERAL </t>
  </si>
  <si>
    <t>FGTS Salário</t>
  </si>
  <si>
    <t>Vale Refeição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</si>
  <si>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</si>
  <si>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</si>
  <si>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</si>
  <si>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</si>
  <si>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</si>
  <si>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</si>
  <si>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</si>
  <si>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</si>
  <si>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</si>
  <si>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</si>
  <si>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</si>
  <si>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</si>
  <si>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2018</t>
  </si>
  <si>
    <t xml:space="preserve">QUADRO DE ORÇAMENTO DETALHADO </t>
  </si>
  <si>
    <t>Vale Transporte</t>
  </si>
  <si>
    <t>Transporte Escolar</t>
  </si>
  <si>
    <t>Total  ( 1,2,3, 4 e 5)</t>
  </si>
  <si>
    <t>Jan/Fev</t>
  </si>
  <si>
    <t>salário com reajuste</t>
  </si>
  <si>
    <t>Mar/Dez</t>
  </si>
  <si>
    <t>Total anual</t>
  </si>
  <si>
    <t>%  Reajuste  Salário</t>
  </si>
  <si>
    <t>Diretora Escolar</t>
  </si>
  <si>
    <t>Coord. Pedagógica</t>
  </si>
  <si>
    <t>Secretária Escolar</t>
  </si>
  <si>
    <t>Prof. Ed. Física</t>
  </si>
  <si>
    <t>Nutricionista</t>
  </si>
  <si>
    <t xml:space="preserve">DESPESAS TRABALHISTAS - Encargos com Pessoal </t>
  </si>
  <si>
    <t>Merendeira</t>
  </si>
  <si>
    <t>Ajudante Geral</t>
  </si>
  <si>
    <t>Salários mês</t>
  </si>
  <si>
    <t>Reajuste Salarial</t>
  </si>
  <si>
    <t>Total Salários Brutos</t>
  </si>
  <si>
    <t>Sub. Total 2</t>
  </si>
  <si>
    <t>RESUMO DO ORÇMENTO</t>
  </si>
  <si>
    <t>Seguro de Vida</t>
  </si>
  <si>
    <t>Sub.Total 2.4</t>
  </si>
  <si>
    <t>Sub. Total 2.5</t>
  </si>
  <si>
    <t>FGTS Sobre o 13º Salário</t>
  </si>
  <si>
    <t>PIS sobre 13º Salário</t>
  </si>
  <si>
    <t>PIS sobre 1/3 Férias</t>
  </si>
  <si>
    <t>FGTS Sobre 1/3 Férias</t>
  </si>
  <si>
    <t xml:space="preserve">PIS Sobre 13º </t>
  </si>
  <si>
    <t>FGTS sobre 13º</t>
  </si>
  <si>
    <t>Descrição do Material</t>
  </si>
  <si>
    <t>quantidade</t>
  </si>
  <si>
    <t>Valor mês</t>
  </si>
  <si>
    <t>ano R$</t>
  </si>
  <si>
    <t>ANEXO IV - 1</t>
  </si>
  <si>
    <t>ANEXO IV - 2</t>
  </si>
  <si>
    <t>ANEXO IV - 3</t>
  </si>
  <si>
    <t>ANEXO IV - 4</t>
  </si>
  <si>
    <t>CUSTOS INDIRETOS</t>
  </si>
  <si>
    <t>Luz</t>
  </si>
  <si>
    <t>Agua</t>
  </si>
  <si>
    <t>Telefone + Internet</t>
  </si>
  <si>
    <t>CUSTOS INDIRETOS NECESSÁRIOS PARA REALIZAÇÃO DO PROJETO</t>
  </si>
  <si>
    <t>Sub. Total4</t>
  </si>
  <si>
    <t xml:space="preserve"> TOTAL  (1+2+3+4)</t>
  </si>
  <si>
    <t>Despesas Diversas</t>
  </si>
  <si>
    <t>Sub. Total 2+3</t>
  </si>
  <si>
    <t>Material de escritório</t>
  </si>
  <si>
    <t>FGTS sobre 1/3 das férias</t>
  </si>
  <si>
    <t>Prof. 1 a 4 serie ( Claudia)</t>
  </si>
  <si>
    <t>Prof. 1 a 4 serie ( Claudiana)</t>
  </si>
  <si>
    <t>Prof. 1 a 4 serie ( Elciane)</t>
  </si>
  <si>
    <t>Prof. 1 a 4 serie ( Gersei)</t>
  </si>
  <si>
    <t>Prof. 1 a 4 serie ( Luciana)</t>
  </si>
  <si>
    <t>Prof. 1 a 4 serie ( Rosana)</t>
  </si>
  <si>
    <t>Monitora ( Leda)</t>
  </si>
  <si>
    <t>Monitora ( Eliane)</t>
  </si>
  <si>
    <t>Prof a Contratar</t>
  </si>
  <si>
    <t>Prof. Artes</t>
  </si>
  <si>
    <t>Monitora (leda)</t>
  </si>
  <si>
    <t>Despesas com Contador</t>
  </si>
  <si>
    <t>Prof. 1 a 4 serie (Matilde)</t>
  </si>
  <si>
    <t xml:space="preserve">Férias + 1/3 Sobre as Férias </t>
  </si>
  <si>
    <t>Férias + 1/3 Férias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</si>
</sst>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VERDADEIRO&quot;;&quot;VERDADEIRO&quot;;&quot;FALSO&quot;"/>
    <numFmt numFmtId="165" formatCode="[$R$-416]\ #,##0.00;[Red]\-[$R$-416]\ #,##0.00"/>
    <numFmt numFmtId="166" formatCode="0.0%"/>
    <numFmt numFmtId="167" formatCode="dd/mm/yy"/>
    <numFmt numFmtId="168" formatCode="_-&quot;R$ &quot;* #,##0.00_-;&quot;-R$ &quot;* #,##0.00_-;_-&quot;R$ &quot;* \-??_-;_-@_-"/>
    <numFmt numFmtId="169" formatCode="[$R$-416]#,##0.00;[Red]\-[$R$-416]#,##0.00"/>
    <numFmt numFmtId="170" formatCode="[$-416]dddd\,\ d&quot; de &quot;mmmm&quot; de &quot;yyyy"/>
    <numFmt numFmtId="171" formatCode="&quot;R$&quot;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R$&quot;\ #,##0.000"/>
  </numFmts>
  <fonts count="48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165" fontId="26" fillId="33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165" fontId="26" fillId="34" borderId="13" xfId="0" applyNumberFormat="1" applyFont="1" applyFill="1" applyBorder="1" applyAlignment="1">
      <alignment horizontal="center"/>
    </xf>
    <xf numFmtId="165" fontId="26" fillId="34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horizontal="center"/>
    </xf>
    <xf numFmtId="10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6" fillId="35" borderId="10" xfId="0" applyFont="1" applyFill="1" applyBorder="1" applyAlignment="1">
      <alignment horizontal="left"/>
    </xf>
    <xf numFmtId="0" fontId="26" fillId="35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1" xfId="0" applyFont="1" applyBorder="1" applyAlignment="1">
      <alignment/>
    </xf>
    <xf numFmtId="0" fontId="27" fillId="0" borderId="0" xfId="0" applyFont="1" applyAlignment="1">
      <alignment horizontal="left"/>
    </xf>
    <xf numFmtId="0" fontId="26" fillId="35" borderId="10" xfId="0" applyFont="1" applyFill="1" applyBorder="1" applyAlignment="1">
      <alignment horizontal="justify"/>
    </xf>
    <xf numFmtId="171" fontId="27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/>
    </xf>
    <xf numFmtId="165" fontId="27" fillId="0" borderId="15" xfId="0" applyNumberFormat="1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5" fontId="27" fillId="0" borderId="17" xfId="0" applyNumberFormat="1" applyFont="1" applyBorder="1" applyAlignment="1">
      <alignment horizontal="center"/>
    </xf>
    <xf numFmtId="165" fontId="27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27" fillId="0" borderId="16" xfId="0" applyNumberFormat="1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26" fillId="34" borderId="10" xfId="0" applyFont="1" applyFill="1" applyBorder="1" applyAlignment="1">
      <alignment horizontal="center"/>
    </xf>
    <xf numFmtId="10" fontId="27" fillId="0" borderId="18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9" fontId="27" fillId="0" borderId="16" xfId="0" applyNumberFormat="1" applyFont="1" applyBorder="1" applyAlignment="1">
      <alignment horizontal="center" vertical="center"/>
    </xf>
    <xf numFmtId="169" fontId="26" fillId="0" borderId="16" xfId="0" applyNumberFormat="1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165" fontId="27" fillId="0" borderId="16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169" fontId="26" fillId="0" borderId="16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5" fontId="26" fillId="33" borderId="15" xfId="0" applyNumberFormat="1" applyFont="1" applyFill="1" applyBorder="1" applyAlignment="1">
      <alignment horizontal="center" vertical="center"/>
    </xf>
    <xf numFmtId="165" fontId="26" fillId="33" borderId="16" xfId="0" applyNumberFormat="1" applyFont="1" applyFill="1" applyBorder="1" applyAlignment="1">
      <alignment horizontal="center" vertical="center"/>
    </xf>
    <xf numFmtId="169" fontId="26" fillId="36" borderId="1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37" borderId="17" xfId="0" applyFont="1" applyFill="1" applyBorder="1" applyAlignment="1">
      <alignment horizontal="center"/>
    </xf>
    <xf numFmtId="165" fontId="26" fillId="36" borderId="17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7" fillId="0" borderId="16" xfId="0" applyFont="1" applyBorder="1" applyAlignment="1">
      <alignment/>
    </xf>
    <xf numFmtId="171" fontId="27" fillId="0" borderId="18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165" fontId="26" fillId="36" borderId="21" xfId="0" applyNumberFormat="1" applyFont="1" applyFill="1" applyBorder="1" applyAlignment="1">
      <alignment horizontal="center"/>
    </xf>
    <xf numFmtId="165" fontId="26" fillId="36" borderId="22" xfId="0" applyNumberFormat="1" applyFont="1" applyFill="1" applyBorder="1" applyAlignment="1">
      <alignment horizontal="center"/>
    </xf>
    <xf numFmtId="165" fontId="26" fillId="36" borderId="16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10" fontId="26" fillId="34" borderId="10" xfId="0" applyNumberFormat="1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165" fontId="27" fillId="0" borderId="23" xfId="0" applyNumberFormat="1" applyFont="1" applyFill="1" applyBorder="1" applyAlignment="1">
      <alignment horizontal="center" vertical="center"/>
    </xf>
    <xf numFmtId="171" fontId="27" fillId="0" borderId="18" xfId="0" applyNumberFormat="1" applyFont="1" applyFill="1" applyBorder="1" applyAlignment="1">
      <alignment horizontal="center" vertical="center"/>
    </xf>
    <xf numFmtId="171" fontId="27" fillId="0" borderId="18" xfId="0" applyNumberFormat="1" applyFont="1" applyBorder="1" applyAlignment="1">
      <alignment horizontal="center" vertical="center"/>
    </xf>
    <xf numFmtId="10" fontId="26" fillId="36" borderId="10" xfId="0" applyNumberFormat="1" applyFont="1" applyFill="1" applyBorder="1" applyAlignment="1">
      <alignment horizontal="center" vertical="center"/>
    </xf>
    <xf numFmtId="165" fontId="27" fillId="0" borderId="24" xfId="0" applyNumberFormat="1" applyFont="1" applyFill="1" applyBorder="1" applyAlignment="1">
      <alignment horizontal="center"/>
    </xf>
    <xf numFmtId="165" fontId="26" fillId="33" borderId="17" xfId="0" applyNumberFormat="1" applyFont="1" applyFill="1" applyBorder="1" applyAlignment="1">
      <alignment horizontal="center"/>
    </xf>
    <xf numFmtId="165" fontId="27" fillId="0" borderId="19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26" fillId="0" borderId="10" xfId="0" applyNumberFormat="1" applyFont="1" applyBorder="1" applyAlignment="1">
      <alignment horizontal="center"/>
    </xf>
    <xf numFmtId="171" fontId="27" fillId="0" borderId="10" xfId="45" applyNumberFormat="1" applyFont="1" applyFill="1" applyBorder="1" applyAlignment="1" applyProtection="1">
      <alignment horizontal="center" vertical="center"/>
      <protection/>
    </xf>
    <xf numFmtId="171" fontId="26" fillId="35" borderId="10" xfId="45" applyNumberFormat="1" applyFont="1" applyFill="1" applyBorder="1" applyAlignment="1" applyProtection="1">
      <alignment horizontal="center" vertical="center"/>
      <protection/>
    </xf>
    <xf numFmtId="171" fontId="27" fillId="33" borderId="10" xfId="0" applyNumberFormat="1" applyFont="1" applyFill="1" applyBorder="1" applyAlignment="1">
      <alignment horizontal="center" vertical="center"/>
    </xf>
    <xf numFmtId="171" fontId="27" fillId="0" borderId="0" xfId="0" applyNumberFormat="1" applyFont="1" applyAlignment="1">
      <alignment horizontal="center" vertical="center"/>
    </xf>
    <xf numFmtId="171" fontId="27" fillId="0" borderId="10" xfId="0" applyNumberFormat="1" applyFont="1" applyBorder="1" applyAlignment="1">
      <alignment horizontal="center" vertical="center"/>
    </xf>
    <xf numFmtId="171" fontId="26" fillId="35" borderId="10" xfId="0" applyNumberFormat="1" applyFont="1" applyFill="1" applyBorder="1" applyAlignment="1">
      <alignment horizontal="center" vertical="center"/>
    </xf>
    <xf numFmtId="171" fontId="27" fillId="0" borderId="11" xfId="0" applyNumberFormat="1" applyFont="1" applyBorder="1" applyAlignment="1">
      <alignment horizontal="center" vertical="center"/>
    </xf>
    <xf numFmtId="168" fontId="26" fillId="35" borderId="10" xfId="45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171" fontId="26" fillId="0" borderId="10" xfId="45" applyNumberFormat="1" applyFont="1" applyFill="1" applyBorder="1" applyAlignment="1" applyProtection="1">
      <alignment horizontal="center" vertical="center"/>
      <protection/>
    </xf>
    <xf numFmtId="171" fontId="26" fillId="35" borderId="19" xfId="45" applyNumberFormat="1" applyFont="1" applyFill="1" applyBorder="1" applyAlignment="1" applyProtection="1">
      <alignment horizontal="center" vertical="center"/>
      <protection/>
    </xf>
    <xf numFmtId="171" fontId="27" fillId="0" borderId="15" xfId="45" applyNumberFormat="1" applyFont="1" applyFill="1" applyBorder="1" applyAlignment="1" applyProtection="1">
      <alignment horizontal="center" vertical="center"/>
      <protection/>
    </xf>
    <xf numFmtId="171" fontId="27" fillId="0" borderId="24" xfId="45" applyNumberFormat="1" applyFont="1" applyFill="1" applyBorder="1" applyAlignment="1" applyProtection="1">
      <alignment horizontal="center" vertical="center"/>
      <protection/>
    </xf>
    <xf numFmtId="171" fontId="26" fillId="35" borderId="17" xfId="45" applyNumberFormat="1" applyFont="1" applyFill="1" applyBorder="1" applyAlignment="1" applyProtection="1">
      <alignment horizontal="center" vertical="center"/>
      <protection/>
    </xf>
    <xf numFmtId="171" fontId="2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27" fillId="0" borderId="16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71" fontId="26" fillId="0" borderId="17" xfId="45" applyNumberFormat="1" applyFont="1" applyFill="1" applyBorder="1" applyAlignment="1" applyProtection="1">
      <alignment horizontal="center" vertical="center"/>
      <protection/>
    </xf>
    <xf numFmtId="171" fontId="27" fillId="0" borderId="16" xfId="0" applyNumberFormat="1" applyFont="1" applyFill="1" applyBorder="1" applyAlignment="1">
      <alignment horizontal="center" vertical="center"/>
    </xf>
    <xf numFmtId="171" fontId="27" fillId="0" borderId="16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171" fontId="26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171" fontId="26" fillId="0" borderId="10" xfId="0" applyNumberFormat="1" applyFont="1" applyFill="1" applyBorder="1" applyAlignment="1">
      <alignment horizontal="center" vertical="center"/>
    </xf>
    <xf numFmtId="171" fontId="27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0" xfId="0" applyFont="1" applyBorder="1" applyAlignment="1">
      <alignment/>
    </xf>
    <xf numFmtId="171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8" fontId="47" fillId="0" borderId="0" xfId="0" applyNumberFormat="1" applyFont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8" fontId="47" fillId="0" borderId="25" xfId="0" applyNumberFormat="1" applyFont="1" applyBorder="1" applyAlignment="1">
      <alignment horizontal="center" vertical="center"/>
    </xf>
    <xf numFmtId="8" fontId="47" fillId="0" borderId="0" xfId="0" applyNumberFormat="1" applyFont="1" applyAlignment="1">
      <alignment horizontal="center" vertical="center"/>
    </xf>
    <xf numFmtId="8" fontId="6" fillId="38" borderId="0" xfId="0" applyNumberFormat="1" applyFont="1" applyFill="1" applyAlignment="1">
      <alignment horizontal="center" vertical="center"/>
    </xf>
    <xf numFmtId="8" fontId="47" fillId="38" borderId="0" xfId="0" applyNumberFormat="1" applyFont="1" applyFill="1" applyAlignment="1">
      <alignment horizontal="center" vertical="center"/>
    </xf>
    <xf numFmtId="8" fontId="47" fillId="0" borderId="26" xfId="0" applyNumberFormat="1" applyFont="1" applyBorder="1" applyAlignment="1">
      <alignment horizontal="center" vertical="center"/>
    </xf>
    <xf numFmtId="8" fontId="47" fillId="0" borderId="0" xfId="0" applyNumberFormat="1" applyFont="1" applyFill="1" applyBorder="1" applyAlignment="1">
      <alignment horizontal="center" vertical="center"/>
    </xf>
    <xf numFmtId="168" fontId="0" fillId="0" borderId="0" xfId="45" applyAlignment="1">
      <alignment/>
    </xf>
    <xf numFmtId="43" fontId="0" fillId="0" borderId="0" xfId="0" applyNumberFormat="1" applyAlignment="1">
      <alignment/>
    </xf>
    <xf numFmtId="171" fontId="27" fillId="0" borderId="16" xfId="45" applyNumberFormat="1" applyFont="1" applyFill="1" applyBorder="1" applyAlignment="1">
      <alignment horizontal="center" vertical="center"/>
    </xf>
    <xf numFmtId="171" fontId="26" fillId="0" borderId="10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71" fontId="27" fillId="0" borderId="27" xfId="0" applyNumberFormat="1" applyFont="1" applyFill="1" applyBorder="1" applyAlignment="1">
      <alignment/>
    </xf>
    <xf numFmtId="171" fontId="27" fillId="0" borderId="27" xfId="0" applyNumberFormat="1" applyFont="1" applyBorder="1" applyAlignment="1">
      <alignment/>
    </xf>
    <xf numFmtId="171" fontId="27" fillId="0" borderId="0" xfId="0" applyNumberFormat="1" applyFont="1" applyAlignment="1">
      <alignment horizontal="right"/>
    </xf>
    <xf numFmtId="8" fontId="27" fillId="0" borderId="0" xfId="0" applyNumberFormat="1" applyFont="1" applyAlignment="1">
      <alignment horizontal="right"/>
    </xf>
    <xf numFmtId="0" fontId="7" fillId="0" borderId="19" xfId="0" applyFont="1" applyBorder="1" applyAlignment="1">
      <alignment/>
    </xf>
    <xf numFmtId="17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171" fontId="26" fillId="0" borderId="24" xfId="0" applyNumberFormat="1" applyFont="1" applyFill="1" applyBorder="1" applyAlignment="1">
      <alignment horizontal="center"/>
    </xf>
    <xf numFmtId="171" fontId="26" fillId="39" borderId="10" xfId="0" applyNumberFormat="1" applyFont="1" applyFill="1" applyBorder="1" applyAlignment="1">
      <alignment horizontal="center"/>
    </xf>
    <xf numFmtId="0" fontId="27" fillId="40" borderId="10" xfId="0" applyFont="1" applyFill="1" applyBorder="1" applyAlignment="1">
      <alignment/>
    </xf>
    <xf numFmtId="171" fontId="27" fillId="40" borderId="16" xfId="45" applyNumberFormat="1" applyFont="1" applyFill="1" applyBorder="1" applyAlignment="1">
      <alignment/>
    </xf>
    <xf numFmtId="165" fontId="27" fillId="40" borderId="16" xfId="0" applyNumberFormat="1" applyFont="1" applyFill="1" applyBorder="1" applyAlignment="1">
      <alignment horizontal="center" vertical="center"/>
    </xf>
    <xf numFmtId="169" fontId="27" fillId="40" borderId="16" xfId="0" applyNumberFormat="1" applyFont="1" applyFill="1" applyBorder="1" applyAlignment="1">
      <alignment horizontal="center" vertical="center"/>
    </xf>
    <xf numFmtId="169" fontId="26" fillId="40" borderId="16" xfId="0" applyNumberFormat="1" applyFont="1" applyFill="1" applyBorder="1" applyAlignment="1">
      <alignment horizontal="center" vertical="center"/>
    </xf>
    <xf numFmtId="165" fontId="27" fillId="40" borderId="15" xfId="0" applyNumberFormat="1" applyFont="1" applyFill="1" applyBorder="1" applyAlignment="1">
      <alignment/>
    </xf>
    <xf numFmtId="0" fontId="27" fillId="40" borderId="19" xfId="0" applyFont="1" applyFill="1" applyBorder="1" applyAlignment="1">
      <alignment/>
    </xf>
    <xf numFmtId="165" fontId="27" fillId="40" borderId="23" xfId="0" applyNumberFormat="1" applyFont="1" applyFill="1" applyBorder="1" applyAlignment="1">
      <alignment/>
    </xf>
    <xf numFmtId="171" fontId="27" fillId="40" borderId="0" xfId="0" applyNumberFormat="1" applyFont="1" applyFill="1" applyAlignment="1">
      <alignment/>
    </xf>
    <xf numFmtId="0" fontId="27" fillId="40" borderId="0" xfId="0" applyFont="1" applyFill="1" applyAlignment="1">
      <alignment horizontal="center"/>
    </xf>
    <xf numFmtId="0" fontId="27" fillId="40" borderId="0" xfId="0" applyFont="1" applyFill="1" applyAlignment="1">
      <alignment/>
    </xf>
    <xf numFmtId="0" fontId="27" fillId="0" borderId="16" xfId="0" applyFont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0" fontId="27" fillId="0" borderId="16" xfId="0" applyNumberFormat="1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68" fontId="27" fillId="0" borderId="10" xfId="0" applyNumberFormat="1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171" fontId="27" fillId="0" borderId="35" xfId="0" applyNumberFormat="1" applyFont="1" applyBorder="1" applyAlignment="1">
      <alignment horizontal="center"/>
    </xf>
    <xf numFmtId="171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justify"/>
    </xf>
    <xf numFmtId="168" fontId="27" fillId="0" borderId="10" xfId="0" applyNumberFormat="1" applyFont="1" applyBorder="1" applyAlignment="1">
      <alignment/>
    </xf>
    <xf numFmtId="168" fontId="27" fillId="0" borderId="15" xfId="0" applyNumberFormat="1" applyFont="1" applyFill="1" applyBorder="1" applyAlignment="1">
      <alignment horizontal="center"/>
    </xf>
    <xf numFmtId="168" fontId="27" fillId="0" borderId="24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Layout" zoomScale="80" zoomScaleNormal="83" zoomScalePageLayoutView="80" workbookViewId="0" topLeftCell="A7">
      <selection activeCell="H13" sqref="H13"/>
    </sheetView>
  </sheetViews>
  <sheetFormatPr defaultColWidth="11.57421875" defaultRowHeight="12.75"/>
  <cols>
    <col min="1" max="1" width="5.140625" style="0" bestFit="1" customWidth="1"/>
    <col min="2" max="2" width="39.28125" style="0" customWidth="1"/>
    <col min="3" max="3" width="15.421875" style="0" customWidth="1"/>
    <col min="4" max="4" width="16.421875" style="0" customWidth="1"/>
    <col min="5" max="5" width="14.8515625" style="0" customWidth="1"/>
    <col min="6" max="6" width="15.00390625" style="0" customWidth="1"/>
    <col min="7" max="7" width="14.7109375" style="0" bestFit="1" customWidth="1"/>
    <col min="8" max="8" width="17.8515625" style="0" bestFit="1" customWidth="1"/>
  </cols>
  <sheetData>
    <row r="1" spans="1:8" ht="18" customHeight="1">
      <c r="A1" s="195" t="s">
        <v>99</v>
      </c>
      <c r="B1" s="195"/>
      <c r="C1" s="195"/>
      <c r="D1" s="195"/>
      <c r="E1" s="195"/>
      <c r="F1" s="195"/>
      <c r="G1" s="195"/>
      <c r="H1" s="195"/>
    </row>
    <row r="2" spans="1:8" ht="27.75" customHeight="1">
      <c r="A2" s="197" t="s">
        <v>1</v>
      </c>
      <c r="B2" s="198"/>
      <c r="C2" s="198"/>
      <c r="D2" s="198"/>
      <c r="E2" s="198"/>
      <c r="F2" s="198"/>
      <c r="G2" s="198"/>
      <c r="H2" s="198"/>
    </row>
    <row r="3" spans="1:8" ht="27.75" customHeight="1">
      <c r="A3" s="192" t="s">
        <v>2</v>
      </c>
      <c r="B3" s="186" t="s">
        <v>3</v>
      </c>
      <c r="C3" s="186" t="s">
        <v>4</v>
      </c>
      <c r="D3" s="189" t="s">
        <v>68</v>
      </c>
      <c r="E3" s="199" t="s">
        <v>72</v>
      </c>
      <c r="F3" s="199" t="s">
        <v>69</v>
      </c>
      <c r="G3" s="202" t="s">
        <v>70</v>
      </c>
      <c r="H3" s="185" t="s">
        <v>71</v>
      </c>
    </row>
    <row r="4" spans="1:8" ht="20.25" customHeight="1">
      <c r="A4" s="193"/>
      <c r="B4" s="187"/>
      <c r="C4" s="187"/>
      <c r="D4" s="190"/>
      <c r="E4" s="200"/>
      <c r="F4" s="201"/>
      <c r="G4" s="185"/>
      <c r="H4" s="185"/>
    </row>
    <row r="5" spans="1:8" ht="15">
      <c r="A5" s="194"/>
      <c r="B5" s="188"/>
      <c r="C5" s="188"/>
      <c r="D5" s="191"/>
      <c r="E5" s="60">
        <v>0.06</v>
      </c>
      <c r="F5" s="200"/>
      <c r="G5" s="185"/>
      <c r="H5" s="185"/>
    </row>
    <row r="6" spans="1:8" ht="15">
      <c r="A6" s="61">
        <v>1</v>
      </c>
      <c r="B6" s="174" t="s">
        <v>73</v>
      </c>
      <c r="C6" s="175">
        <v>4533.02</v>
      </c>
      <c r="D6" s="176">
        <f>C6*2</f>
        <v>9066.04</v>
      </c>
      <c r="E6" s="177">
        <f>C6*E5</f>
        <v>271.9812</v>
      </c>
      <c r="F6" s="177">
        <f>C6+E6</f>
        <v>4805.001200000001</v>
      </c>
      <c r="G6" s="177">
        <v>43245</v>
      </c>
      <c r="H6" s="178">
        <f>D6+G6</f>
        <v>52311.04</v>
      </c>
    </row>
    <row r="7" spans="1:8" ht="15">
      <c r="A7" s="61">
        <v>2</v>
      </c>
      <c r="B7" s="174" t="s">
        <v>74</v>
      </c>
      <c r="C7" s="175">
        <v>3680.25</v>
      </c>
      <c r="D7" s="176">
        <f aca="true" t="shared" si="0" ref="D7:D18">C7*2</f>
        <v>7360.5</v>
      </c>
      <c r="E7" s="177">
        <f>C7*E5</f>
        <v>220.815</v>
      </c>
      <c r="F7" s="177">
        <f aca="true" t="shared" si="1" ref="F7:F22">C7+E7</f>
        <v>3901.065</v>
      </c>
      <c r="G7" s="177">
        <v>35109.63</v>
      </c>
      <c r="H7" s="178">
        <f aca="true" t="shared" si="2" ref="H7:H19">D7+G7</f>
        <v>42470.13</v>
      </c>
    </row>
    <row r="8" spans="1:8" ht="15">
      <c r="A8" s="63">
        <v>3</v>
      </c>
      <c r="B8" s="174" t="s">
        <v>75</v>
      </c>
      <c r="C8" s="179">
        <v>1348.24</v>
      </c>
      <c r="D8" s="176">
        <v>2022.36</v>
      </c>
      <c r="E8" s="177">
        <f>C8*E5</f>
        <v>80.8944</v>
      </c>
      <c r="F8" s="177">
        <f t="shared" si="1"/>
        <v>1429.1344</v>
      </c>
      <c r="G8" s="177">
        <v>13576.73</v>
      </c>
      <c r="H8" s="178">
        <f t="shared" si="2"/>
        <v>15599.09</v>
      </c>
    </row>
    <row r="9" spans="1:8" ht="15">
      <c r="A9" s="61">
        <v>4</v>
      </c>
      <c r="B9" s="174" t="s">
        <v>79</v>
      </c>
      <c r="C9" s="179">
        <v>1279.93</v>
      </c>
      <c r="D9" s="176">
        <v>1919.89</v>
      </c>
      <c r="E9" s="177">
        <f>C9*E5</f>
        <v>76.7958</v>
      </c>
      <c r="F9" s="177">
        <f t="shared" si="1"/>
        <v>1356.7258000000002</v>
      </c>
      <c r="G9" s="177">
        <v>12888.93</v>
      </c>
      <c r="H9" s="178">
        <f t="shared" si="2"/>
        <v>14808.82</v>
      </c>
    </row>
    <row r="10" spans="1:8" ht="15">
      <c r="A10" s="63">
        <v>5</v>
      </c>
      <c r="B10" s="174" t="s">
        <v>79</v>
      </c>
      <c r="C10" s="179">
        <v>1318.33</v>
      </c>
      <c r="D10" s="176">
        <v>1977.49</v>
      </c>
      <c r="E10" s="177">
        <f>C10*E5</f>
        <v>79.09979999999999</v>
      </c>
      <c r="F10" s="177">
        <f t="shared" si="1"/>
        <v>1397.4298</v>
      </c>
      <c r="G10" s="177">
        <v>13275.58</v>
      </c>
      <c r="H10" s="178">
        <f t="shared" si="2"/>
        <v>15253.07</v>
      </c>
    </row>
    <row r="11" spans="1:8" ht="15">
      <c r="A11" s="61">
        <v>6</v>
      </c>
      <c r="B11" s="174" t="s">
        <v>114</v>
      </c>
      <c r="C11" s="179">
        <v>3615.42</v>
      </c>
      <c r="D11" s="176">
        <f t="shared" si="0"/>
        <v>7230.84</v>
      </c>
      <c r="E11" s="177">
        <f>C11*E5</f>
        <v>216.9252</v>
      </c>
      <c r="F11" s="177">
        <f t="shared" si="1"/>
        <v>3832.3452</v>
      </c>
      <c r="G11" s="177">
        <v>34491.15</v>
      </c>
      <c r="H11" s="178">
        <f t="shared" si="2"/>
        <v>41721.990000000005</v>
      </c>
    </row>
    <row r="12" spans="1:8" ht="15">
      <c r="A12" s="66">
        <v>7</v>
      </c>
      <c r="B12" s="174" t="s">
        <v>115</v>
      </c>
      <c r="C12" s="179">
        <v>3510.12</v>
      </c>
      <c r="D12" s="176">
        <f t="shared" si="0"/>
        <v>7020.24</v>
      </c>
      <c r="E12" s="177">
        <f>C12*E5</f>
        <v>210.60719999999998</v>
      </c>
      <c r="F12" s="177">
        <f t="shared" si="1"/>
        <v>3720.7272</v>
      </c>
      <c r="G12" s="177">
        <v>33486.57</v>
      </c>
      <c r="H12" s="178">
        <f t="shared" si="2"/>
        <v>40506.81</v>
      </c>
    </row>
    <row r="13" spans="1:8" ht="15">
      <c r="A13" s="63">
        <v>8</v>
      </c>
      <c r="B13" s="174" t="s">
        <v>116</v>
      </c>
      <c r="C13" s="179">
        <v>3580.32</v>
      </c>
      <c r="D13" s="176">
        <f t="shared" si="0"/>
        <v>7160.64</v>
      </c>
      <c r="E13" s="177">
        <f>C13*E5</f>
        <v>214.8192</v>
      </c>
      <c r="F13" s="177">
        <f t="shared" si="1"/>
        <v>3795.1392</v>
      </c>
      <c r="G13" s="177">
        <v>34156.26</v>
      </c>
      <c r="H13" s="178">
        <f t="shared" si="2"/>
        <v>41316.9</v>
      </c>
    </row>
    <row r="14" spans="1:8" ht="15">
      <c r="A14" s="61">
        <v>9</v>
      </c>
      <c r="B14" s="174" t="s">
        <v>117</v>
      </c>
      <c r="C14" s="179">
        <v>3615.42</v>
      </c>
      <c r="D14" s="176">
        <f t="shared" si="0"/>
        <v>7230.84</v>
      </c>
      <c r="E14" s="177">
        <f>C14*E5</f>
        <v>216.9252</v>
      </c>
      <c r="F14" s="177">
        <f t="shared" si="1"/>
        <v>3832.3452</v>
      </c>
      <c r="G14" s="177">
        <v>34491.15</v>
      </c>
      <c r="H14" s="178">
        <f t="shared" si="2"/>
        <v>41721.990000000005</v>
      </c>
    </row>
    <row r="15" spans="1:8" ht="15">
      <c r="A15" s="61">
        <v>10</v>
      </c>
      <c r="B15" s="174" t="s">
        <v>118</v>
      </c>
      <c r="C15" s="179">
        <v>3580.32</v>
      </c>
      <c r="D15" s="176">
        <f t="shared" si="0"/>
        <v>7160.64</v>
      </c>
      <c r="E15" s="177">
        <f>C15*E5</f>
        <v>214.8192</v>
      </c>
      <c r="F15" s="177">
        <f t="shared" si="1"/>
        <v>3795.1392</v>
      </c>
      <c r="G15" s="177">
        <v>34156.26</v>
      </c>
      <c r="H15" s="178">
        <f t="shared" si="2"/>
        <v>41316.9</v>
      </c>
    </row>
    <row r="16" spans="1:8" ht="15">
      <c r="A16" s="63">
        <v>11</v>
      </c>
      <c r="B16" s="174" t="s">
        <v>119</v>
      </c>
      <c r="C16" s="179">
        <v>3510.12</v>
      </c>
      <c r="D16" s="176">
        <f t="shared" si="0"/>
        <v>7020.24</v>
      </c>
      <c r="E16" s="177">
        <f>C16*E5</f>
        <v>210.60719999999998</v>
      </c>
      <c r="F16" s="177">
        <f t="shared" si="1"/>
        <v>3720.7272</v>
      </c>
      <c r="G16" s="177">
        <v>33486.57</v>
      </c>
      <c r="H16" s="178">
        <f t="shared" si="2"/>
        <v>40506.81</v>
      </c>
    </row>
    <row r="17" spans="1:8" ht="15">
      <c r="A17" s="63">
        <v>12</v>
      </c>
      <c r="B17" s="180" t="s">
        <v>126</v>
      </c>
      <c r="C17" s="181">
        <v>3650.52</v>
      </c>
      <c r="D17" s="176">
        <f t="shared" si="0"/>
        <v>7301.04</v>
      </c>
      <c r="E17" s="177">
        <f>C17*E5</f>
        <v>219.03119999999998</v>
      </c>
      <c r="F17" s="177">
        <f t="shared" si="1"/>
        <v>3869.5512</v>
      </c>
      <c r="G17" s="177">
        <v>34825.95</v>
      </c>
      <c r="H17" s="178">
        <f t="shared" si="2"/>
        <v>42126.99</v>
      </c>
    </row>
    <row r="18" spans="1:8" ht="15">
      <c r="A18" s="159">
        <v>13</v>
      </c>
      <c r="B18" s="81" t="s">
        <v>76</v>
      </c>
      <c r="C18" s="161">
        <v>1530.7</v>
      </c>
      <c r="D18" s="46">
        <f t="shared" si="0"/>
        <v>3061.4</v>
      </c>
      <c r="E18" s="64">
        <f>C18*E5</f>
        <v>91.842</v>
      </c>
      <c r="F18" s="64">
        <f t="shared" si="1"/>
        <v>1622.5420000000001</v>
      </c>
      <c r="G18" s="64">
        <v>14602.86</v>
      </c>
      <c r="H18" s="65">
        <f t="shared" si="2"/>
        <v>17664.260000000002</v>
      </c>
    </row>
    <row r="19" spans="1:8" ht="15">
      <c r="A19" s="159">
        <v>14</v>
      </c>
      <c r="B19" s="82" t="s">
        <v>77</v>
      </c>
      <c r="C19" s="162">
        <v>3099.3</v>
      </c>
      <c r="D19" s="46">
        <v>4648.95</v>
      </c>
      <c r="E19" s="64">
        <f>C19*E5</f>
        <v>185.958</v>
      </c>
      <c r="F19" s="64">
        <f t="shared" si="1"/>
        <v>3285.2580000000003</v>
      </c>
      <c r="G19" s="64">
        <v>31209.97</v>
      </c>
      <c r="H19" s="65">
        <f t="shared" si="2"/>
        <v>35858.92</v>
      </c>
    </row>
    <row r="20" spans="1:8" ht="15">
      <c r="A20" s="160">
        <v>15</v>
      </c>
      <c r="B20" s="82" t="s">
        <v>120</v>
      </c>
      <c r="C20" s="162">
        <v>1279.93</v>
      </c>
      <c r="D20" s="46">
        <v>1919.89</v>
      </c>
      <c r="E20" s="64">
        <v>76.8</v>
      </c>
      <c r="F20" s="64">
        <f t="shared" si="1"/>
        <v>1356.73</v>
      </c>
      <c r="G20" s="133">
        <v>12888.93</v>
      </c>
      <c r="H20" s="65">
        <v>14808.82</v>
      </c>
    </row>
    <row r="21" spans="1:8" ht="15">
      <c r="A21" s="72">
        <v>16</v>
      </c>
      <c r="B21" s="82" t="s">
        <v>121</v>
      </c>
      <c r="C21" s="83">
        <v>1279.93</v>
      </c>
      <c r="D21" s="46">
        <v>1919.89</v>
      </c>
      <c r="E21" s="64">
        <f>C21*E5</f>
        <v>76.7958</v>
      </c>
      <c r="F21" s="64">
        <f t="shared" si="1"/>
        <v>1356.7258000000002</v>
      </c>
      <c r="G21" s="64">
        <v>12888.93</v>
      </c>
      <c r="H21" s="65">
        <v>14808.82</v>
      </c>
    </row>
    <row r="22" spans="1:8" ht="15">
      <c r="A22" s="73">
        <v>17</v>
      </c>
      <c r="B22" s="82" t="s">
        <v>80</v>
      </c>
      <c r="C22" s="83">
        <v>1312.73</v>
      </c>
      <c r="D22" s="69">
        <v>1969.09</v>
      </c>
      <c r="E22" s="70">
        <f>C22*E5</f>
        <v>78.7638</v>
      </c>
      <c r="F22" s="64">
        <f t="shared" si="1"/>
        <v>1391.4938</v>
      </c>
      <c r="G22" s="70">
        <v>13219.15</v>
      </c>
      <c r="H22" s="65">
        <f>D22+G22</f>
        <v>15188.24</v>
      </c>
    </row>
    <row r="23" spans="1:8" ht="15">
      <c r="A23" s="196" t="s">
        <v>5</v>
      </c>
      <c r="B23" s="196"/>
      <c r="C23" s="74">
        <f>SUM(C6:C22)</f>
        <v>45724.600000000006</v>
      </c>
      <c r="D23" s="75">
        <f>SUM(D6:D22)</f>
        <v>85989.97999999998</v>
      </c>
      <c r="E23" s="48"/>
      <c r="F23" s="74">
        <f>SUM(F6:F22)</f>
        <v>48468.08020000001</v>
      </c>
      <c r="G23" s="76">
        <f>SUM(G6:G22)</f>
        <v>441999.62</v>
      </c>
      <c r="H23" s="71">
        <f>SUM(H6:H22)</f>
        <v>527989.6000000001</v>
      </c>
    </row>
    <row r="24" spans="1:8" ht="15">
      <c r="A24" s="77"/>
      <c r="B24" s="77"/>
      <c r="C24" s="77"/>
      <c r="D24" s="77"/>
      <c r="E24" s="77"/>
      <c r="F24" s="77"/>
      <c r="G24" s="77"/>
      <c r="H24" s="77"/>
    </row>
    <row r="25" spans="1:8" ht="15">
      <c r="A25" s="77"/>
      <c r="B25" s="77"/>
      <c r="C25" s="77"/>
      <c r="D25" s="77"/>
      <c r="E25" s="77"/>
      <c r="F25" s="77"/>
      <c r="G25" s="77"/>
      <c r="H25" s="77"/>
    </row>
    <row r="26" spans="1:8" ht="15">
      <c r="A26" s="77"/>
      <c r="B26" s="77"/>
      <c r="C26" s="77"/>
      <c r="D26" s="77"/>
      <c r="E26" s="77"/>
      <c r="F26" s="77"/>
      <c r="G26" s="77"/>
      <c r="H26" s="77"/>
    </row>
    <row r="27" spans="1:8" ht="15">
      <c r="A27" s="77"/>
      <c r="B27" s="13" t="s">
        <v>0</v>
      </c>
      <c r="C27" s="77"/>
      <c r="D27" s="77"/>
      <c r="E27" s="77"/>
      <c r="F27" s="77"/>
      <c r="G27" s="77"/>
      <c r="H27" s="77"/>
    </row>
    <row r="28" spans="1:8" ht="12.75">
      <c r="A28" s="78"/>
      <c r="B28" s="78"/>
      <c r="C28" s="78"/>
      <c r="D28" s="78"/>
      <c r="E28" s="78"/>
      <c r="F28" s="78"/>
      <c r="G28" s="78"/>
      <c r="H28" s="78"/>
    </row>
  </sheetData>
  <sheetProtection selectLockedCells="1" selectUnlockedCells="1"/>
  <mergeCells count="11">
    <mergeCell ref="A23:B23"/>
    <mergeCell ref="A2:H2"/>
    <mergeCell ref="E3:E4"/>
    <mergeCell ref="F3:F5"/>
    <mergeCell ref="G3:G5"/>
    <mergeCell ref="H3:H5"/>
    <mergeCell ref="C3:C5"/>
    <mergeCell ref="D3:D5"/>
    <mergeCell ref="A3:A5"/>
    <mergeCell ref="B3:B5"/>
    <mergeCell ref="A1:H1"/>
  </mergeCells>
  <printOptions/>
  <pageMargins left="0.3937007874015748" right="0.3937007874015748" top="1.2598425196850394" bottom="0.5118110236220472" header="0.3937007874015748" footer="0.3937007874015748"/>
  <pageSetup fitToHeight="1" fitToWidth="1" orientation="landscape" paperSize="9" r:id="rId2"/>
  <headerFooter alignWithMargins="0">
    <oddHeader>&amp;L&amp;G</oddHeader>
    <oddFooter>&amp;C01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view="pageLayout" zoomScale="60" zoomScaleNormal="50" zoomScalePageLayoutView="60" workbookViewId="0" topLeftCell="B28">
      <selection activeCell="N52" sqref="N52"/>
    </sheetView>
  </sheetViews>
  <sheetFormatPr defaultColWidth="0.71875" defaultRowHeight="12.75"/>
  <cols>
    <col min="1" max="1" width="31.28125" style="5" customWidth="1"/>
    <col min="2" max="2" width="18.00390625" style="6" customWidth="1"/>
    <col min="3" max="13" width="18.00390625" style="7" customWidth="1"/>
    <col min="14" max="14" width="19.7109375" style="7" customWidth="1"/>
    <col min="15" max="15" width="31.57421875" style="7" customWidth="1"/>
    <col min="16" max="16" width="12.57421875" style="0" bestFit="1" customWidth="1"/>
  </cols>
  <sheetData>
    <row r="1" spans="1:15" ht="24.75" customHeight="1">
      <c r="A1" s="206" t="s">
        <v>100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27.75" customHeight="1">
      <c r="A2" s="203" t="s">
        <v>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5.5" customHeight="1">
      <c r="A3" s="204" t="s">
        <v>81</v>
      </c>
      <c r="B3" s="204"/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  <c r="N3" s="14" t="s">
        <v>62</v>
      </c>
      <c r="O3" s="14" t="s">
        <v>63</v>
      </c>
    </row>
    <row r="4" spans="1:15" ht="25.5" customHeight="1">
      <c r="A4" s="59" t="s">
        <v>82</v>
      </c>
      <c r="B4" s="93">
        <v>0.0553</v>
      </c>
      <c r="C4" s="91"/>
      <c r="D4" s="14"/>
      <c r="E4" s="92"/>
      <c r="F4" s="92"/>
      <c r="G4" s="14"/>
      <c r="H4" s="14"/>
      <c r="I4" s="14"/>
      <c r="J4" s="14"/>
      <c r="K4" s="14"/>
      <c r="L4" s="14"/>
      <c r="M4" s="14"/>
      <c r="N4" s="14"/>
      <c r="O4" s="14"/>
    </row>
    <row r="5" spans="1:15" ht="25.5" customHeight="1">
      <c r="A5" s="67" t="str">
        <f>'Equipe de Pessoal 1.2'!B6</f>
        <v>Diretora Escolar</v>
      </c>
      <c r="B5" s="68"/>
      <c r="C5" s="157">
        <v>4533.02</v>
      </c>
      <c r="D5" s="157">
        <v>4533.02</v>
      </c>
      <c r="E5" s="157">
        <v>4805</v>
      </c>
      <c r="F5" s="157">
        <v>4805</v>
      </c>
      <c r="G5" s="157">
        <v>4805</v>
      </c>
      <c r="H5" s="157">
        <v>4805</v>
      </c>
      <c r="I5" s="157">
        <v>0</v>
      </c>
      <c r="J5" s="157">
        <v>4805</v>
      </c>
      <c r="K5" s="157">
        <v>4805</v>
      </c>
      <c r="L5" s="157">
        <v>4805</v>
      </c>
      <c r="M5" s="157">
        <v>4805</v>
      </c>
      <c r="N5" s="157">
        <v>4805</v>
      </c>
      <c r="O5" s="158">
        <f>SUM(C5:N5)</f>
        <v>52311.04</v>
      </c>
    </row>
    <row r="6" spans="1:15" ht="25.5" customHeight="1">
      <c r="A6" s="67" t="str">
        <f>'Equipe de Pessoal 1.2'!B7</f>
        <v>Coord. Pedagógica</v>
      </c>
      <c r="B6" s="68"/>
      <c r="C6" s="157">
        <v>3680.25</v>
      </c>
      <c r="D6" s="157">
        <v>3680.25</v>
      </c>
      <c r="E6" s="157">
        <v>3901.07</v>
      </c>
      <c r="F6" s="157">
        <v>3901.07</v>
      </c>
      <c r="G6" s="157">
        <v>3901.07</v>
      </c>
      <c r="H6" s="157">
        <v>3901.07</v>
      </c>
      <c r="I6" s="157">
        <v>0</v>
      </c>
      <c r="J6" s="157">
        <v>3901.07</v>
      </c>
      <c r="K6" s="157">
        <v>3901.07</v>
      </c>
      <c r="L6" s="157">
        <v>3901.07</v>
      </c>
      <c r="M6" s="157">
        <v>3901.07</v>
      </c>
      <c r="N6" s="157">
        <v>3901.07</v>
      </c>
      <c r="O6" s="158">
        <f aca="true" t="shared" si="0" ref="O6:O21">SUM(C6:N6)</f>
        <v>42470.13</v>
      </c>
    </row>
    <row r="7" spans="1:15" ht="25.5" customHeight="1">
      <c r="A7" s="67" t="str">
        <f>'Equipe de Pessoal 1.2'!B8</f>
        <v>Secretária Escolar</v>
      </c>
      <c r="B7" s="68"/>
      <c r="C7" s="45">
        <v>674.12</v>
      </c>
      <c r="D7" s="45">
        <v>1348.24</v>
      </c>
      <c r="E7" s="45">
        <v>1429.13</v>
      </c>
      <c r="F7" s="45">
        <v>1429.13</v>
      </c>
      <c r="G7" s="45">
        <v>1429.13</v>
      </c>
      <c r="H7" s="45">
        <v>1429.13</v>
      </c>
      <c r="I7" s="45">
        <v>714.56</v>
      </c>
      <c r="J7" s="45">
        <v>1429.13</v>
      </c>
      <c r="K7" s="45">
        <v>1429.13</v>
      </c>
      <c r="L7" s="45">
        <v>1429.13</v>
      </c>
      <c r="M7" s="45">
        <v>1429.13</v>
      </c>
      <c r="N7" s="45">
        <v>1429.13</v>
      </c>
      <c r="O7" s="158">
        <f t="shared" si="0"/>
        <v>15599.090000000004</v>
      </c>
    </row>
    <row r="8" spans="1:15" ht="25.5" customHeight="1">
      <c r="A8" s="67" t="str">
        <f>'Equipe de Pessoal 1.2'!B9</f>
        <v>Merendeira</v>
      </c>
      <c r="B8" s="68"/>
      <c r="C8" s="45">
        <v>639.96</v>
      </c>
      <c r="D8" s="45">
        <v>1279.93</v>
      </c>
      <c r="E8" s="45">
        <v>1356.73</v>
      </c>
      <c r="F8" s="45">
        <v>1356.73</v>
      </c>
      <c r="G8" s="45">
        <v>1356.73</v>
      </c>
      <c r="H8" s="45">
        <v>1356.73</v>
      </c>
      <c r="I8" s="45">
        <v>678.36</v>
      </c>
      <c r="J8" s="45">
        <v>1356.73</v>
      </c>
      <c r="K8" s="45">
        <v>1356.73</v>
      </c>
      <c r="L8" s="45">
        <v>1356.73</v>
      </c>
      <c r="M8" s="45">
        <v>1356.73</v>
      </c>
      <c r="N8" s="45">
        <v>1356.73</v>
      </c>
      <c r="O8" s="158">
        <f t="shared" si="0"/>
        <v>14808.819999999998</v>
      </c>
    </row>
    <row r="9" spans="1:15" ht="25.5" customHeight="1">
      <c r="A9" s="67" t="str">
        <f>'Equipe de Pessoal 1.2'!B10</f>
        <v>Merendeira</v>
      </c>
      <c r="B9" s="68"/>
      <c r="C9" s="45">
        <v>659.16</v>
      </c>
      <c r="D9" s="45">
        <v>1318.33</v>
      </c>
      <c r="E9" s="45">
        <v>1397.43</v>
      </c>
      <c r="F9" s="45">
        <v>1397.43</v>
      </c>
      <c r="G9" s="45">
        <v>1397.43</v>
      </c>
      <c r="H9" s="45">
        <v>1397.43</v>
      </c>
      <c r="I9" s="45">
        <v>698.71</v>
      </c>
      <c r="J9" s="45">
        <v>1397.43</v>
      </c>
      <c r="K9" s="45">
        <v>1397.43</v>
      </c>
      <c r="L9" s="45">
        <v>1397.43</v>
      </c>
      <c r="M9" s="45">
        <v>1397.43</v>
      </c>
      <c r="N9" s="45">
        <v>1397.43</v>
      </c>
      <c r="O9" s="158">
        <f t="shared" si="0"/>
        <v>15253.070000000003</v>
      </c>
    </row>
    <row r="10" spans="1:15" ht="25.5" customHeight="1">
      <c r="A10" s="67" t="str">
        <f>'Equipe de Pessoal 1.2'!B11</f>
        <v>Prof. 1 a 4 serie ( Claudia)</v>
      </c>
      <c r="B10" s="68"/>
      <c r="C10" s="47">
        <v>3615.42</v>
      </c>
      <c r="D10" s="47">
        <v>3615.42</v>
      </c>
      <c r="E10" s="47">
        <v>3832.35</v>
      </c>
      <c r="F10" s="47">
        <v>3832.35</v>
      </c>
      <c r="G10" s="47">
        <v>3832.35</v>
      </c>
      <c r="H10" s="47">
        <v>3832.35</v>
      </c>
      <c r="I10" s="47">
        <v>0</v>
      </c>
      <c r="J10" s="47">
        <v>3832.35</v>
      </c>
      <c r="K10" s="47">
        <v>3832.35</v>
      </c>
      <c r="L10" s="47">
        <v>3832.35</v>
      </c>
      <c r="M10" s="47">
        <v>3832.35</v>
      </c>
      <c r="N10" s="47">
        <v>3832.35</v>
      </c>
      <c r="O10" s="158">
        <f t="shared" si="0"/>
        <v>41721.98999999999</v>
      </c>
    </row>
    <row r="11" spans="1:15" ht="25.5" customHeight="1">
      <c r="A11" s="67" t="str">
        <f>'Equipe de Pessoal 1.2'!B12</f>
        <v>Prof. 1 a 4 serie ( Claudiana)</v>
      </c>
      <c r="B11" s="68"/>
      <c r="C11" s="47">
        <v>3510.12</v>
      </c>
      <c r="D11" s="47">
        <v>3510.12</v>
      </c>
      <c r="E11" s="47">
        <v>3720.73</v>
      </c>
      <c r="F11" s="47">
        <v>3720.73</v>
      </c>
      <c r="G11" s="47">
        <v>3720.73</v>
      </c>
      <c r="H11" s="47">
        <v>3720.73</v>
      </c>
      <c r="I11" s="47">
        <v>0</v>
      </c>
      <c r="J11" s="47">
        <v>3720.73</v>
      </c>
      <c r="K11" s="47">
        <v>3720.73</v>
      </c>
      <c r="L11" s="47">
        <v>3720.73</v>
      </c>
      <c r="M11" s="47">
        <v>3720.73</v>
      </c>
      <c r="N11" s="47">
        <v>3720.73</v>
      </c>
      <c r="O11" s="158">
        <f t="shared" si="0"/>
        <v>40506.810000000005</v>
      </c>
    </row>
    <row r="12" spans="1:15" ht="25.5" customHeight="1">
      <c r="A12" s="67" t="str">
        <f>'Equipe de Pessoal 1.2'!B13</f>
        <v>Prof. 1 a 4 serie ( Elciane)</v>
      </c>
      <c r="B12" s="68"/>
      <c r="C12" s="47">
        <v>3580.32</v>
      </c>
      <c r="D12" s="47">
        <v>3580.32</v>
      </c>
      <c r="E12" s="47">
        <v>3795.14</v>
      </c>
      <c r="F12" s="47">
        <v>3795.14</v>
      </c>
      <c r="G12" s="47">
        <v>3795.14</v>
      </c>
      <c r="H12" s="47">
        <v>3795.14</v>
      </c>
      <c r="I12" s="47">
        <v>0</v>
      </c>
      <c r="J12" s="47">
        <v>3795.14</v>
      </c>
      <c r="K12" s="47">
        <v>3795.14</v>
      </c>
      <c r="L12" s="47">
        <v>3795.14</v>
      </c>
      <c r="M12" s="47">
        <v>3795.14</v>
      </c>
      <c r="N12" s="47">
        <v>3795.14</v>
      </c>
      <c r="O12" s="158">
        <f t="shared" si="0"/>
        <v>41316.9</v>
      </c>
    </row>
    <row r="13" spans="1:15" ht="25.5" customHeight="1">
      <c r="A13" s="67" t="str">
        <f>'Equipe de Pessoal 1.2'!B14</f>
        <v>Prof. 1 a 4 serie ( Gersei)</v>
      </c>
      <c r="B13" s="68"/>
      <c r="C13" s="47">
        <v>3615.42</v>
      </c>
      <c r="D13" s="47">
        <v>3615.42</v>
      </c>
      <c r="E13" s="47">
        <v>3832.35</v>
      </c>
      <c r="F13" s="47">
        <v>3832.35</v>
      </c>
      <c r="G13" s="47">
        <v>3832.35</v>
      </c>
      <c r="H13" s="47">
        <v>3832.35</v>
      </c>
      <c r="I13" s="47">
        <v>0</v>
      </c>
      <c r="J13" s="47">
        <v>3832.35</v>
      </c>
      <c r="K13" s="47">
        <v>3832.35</v>
      </c>
      <c r="L13" s="47">
        <v>3832.35</v>
      </c>
      <c r="M13" s="47">
        <v>3832.35</v>
      </c>
      <c r="N13" s="47">
        <v>3832.35</v>
      </c>
      <c r="O13" s="158">
        <f t="shared" si="0"/>
        <v>41721.98999999999</v>
      </c>
    </row>
    <row r="14" spans="1:15" ht="25.5" customHeight="1">
      <c r="A14" s="67" t="str">
        <f>'Equipe de Pessoal 1.2'!B15</f>
        <v>Prof. 1 a 4 serie ( Luciana)</v>
      </c>
      <c r="B14" s="68"/>
      <c r="C14" s="47">
        <v>3580.32</v>
      </c>
      <c r="D14" s="47">
        <v>3580.32</v>
      </c>
      <c r="E14" s="47">
        <v>3795.14</v>
      </c>
      <c r="F14" s="47">
        <v>3795.14</v>
      </c>
      <c r="G14" s="47">
        <v>3795.14</v>
      </c>
      <c r="H14" s="47">
        <v>3795.14</v>
      </c>
      <c r="I14" s="47">
        <v>0</v>
      </c>
      <c r="J14" s="47">
        <v>3795.14</v>
      </c>
      <c r="K14" s="47">
        <v>3795.14</v>
      </c>
      <c r="L14" s="47">
        <v>3795.14</v>
      </c>
      <c r="M14" s="47">
        <v>3795.14</v>
      </c>
      <c r="N14" s="47">
        <v>3795.14</v>
      </c>
      <c r="O14" s="158">
        <f t="shared" si="0"/>
        <v>41316.9</v>
      </c>
    </row>
    <row r="15" spans="1:15" ht="25.5" customHeight="1">
      <c r="A15" s="67" t="str">
        <f>'Equipe de Pessoal 1.2'!B16</f>
        <v>Prof. 1 a 4 serie ( Rosana)</v>
      </c>
      <c r="B15" s="68"/>
      <c r="C15" s="103">
        <v>3510.12</v>
      </c>
      <c r="D15" s="103">
        <v>3510.12</v>
      </c>
      <c r="E15" s="103">
        <v>3720.73</v>
      </c>
      <c r="F15" s="103">
        <v>3720.73</v>
      </c>
      <c r="G15" s="103">
        <v>3720.73</v>
      </c>
      <c r="H15" s="103">
        <v>3720.73</v>
      </c>
      <c r="I15" s="103">
        <v>0</v>
      </c>
      <c r="J15" s="103">
        <v>3720.73</v>
      </c>
      <c r="K15" s="103">
        <v>3720.73</v>
      </c>
      <c r="L15" s="103">
        <v>3720.73</v>
      </c>
      <c r="M15" s="103">
        <v>3720.73</v>
      </c>
      <c r="N15" s="103">
        <v>3720.73</v>
      </c>
      <c r="O15" s="158">
        <f>SUM(C15:N15)</f>
        <v>40506.810000000005</v>
      </c>
    </row>
    <row r="16" spans="1:15" ht="25.5" customHeight="1">
      <c r="A16" s="67" t="str">
        <f>'Equipe de Pessoal 1.2'!B17</f>
        <v>Prof. 1 a 4 serie (Matilde)</v>
      </c>
      <c r="B16" s="171"/>
      <c r="C16" s="69">
        <v>3650.42</v>
      </c>
      <c r="D16" s="69">
        <v>3650.42</v>
      </c>
      <c r="E16" s="69">
        <v>3869.55</v>
      </c>
      <c r="F16" s="69">
        <v>3869.55</v>
      </c>
      <c r="G16" s="69">
        <v>3869.55</v>
      </c>
      <c r="H16" s="69">
        <v>3869.55</v>
      </c>
      <c r="I16" s="69">
        <v>0</v>
      </c>
      <c r="J16" s="69">
        <v>3869.55</v>
      </c>
      <c r="K16" s="69">
        <v>3869.55</v>
      </c>
      <c r="L16" s="69">
        <v>3869.55</v>
      </c>
      <c r="M16" s="69">
        <v>3869.55</v>
      </c>
      <c r="N16" s="69">
        <v>3869.55</v>
      </c>
      <c r="O16" s="172">
        <f t="shared" si="0"/>
        <v>42126.79</v>
      </c>
    </row>
    <row r="17" spans="1:15" ht="25.5" customHeight="1">
      <c r="A17" s="67" t="s">
        <v>122</v>
      </c>
      <c r="B17" s="171"/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172">
        <f>SUM(C17:N17)</f>
        <v>0</v>
      </c>
    </row>
    <row r="18" spans="1:15" ht="25.5" customHeight="1">
      <c r="A18" s="67" t="str">
        <f>'Equipe de Pessoal 1.2'!B18</f>
        <v>Prof. Ed. Física</v>
      </c>
      <c r="B18" s="68"/>
      <c r="C18" s="104">
        <v>1530.7</v>
      </c>
      <c r="D18" s="104">
        <v>1530.7</v>
      </c>
      <c r="E18" s="104">
        <v>1622.54</v>
      </c>
      <c r="F18" s="104">
        <v>1622.54</v>
      </c>
      <c r="G18" s="104">
        <v>1622.54</v>
      </c>
      <c r="H18" s="104">
        <v>1622.54</v>
      </c>
      <c r="I18" s="104">
        <v>0</v>
      </c>
      <c r="J18" s="104">
        <v>1622.54</v>
      </c>
      <c r="K18" s="104">
        <v>1622.54</v>
      </c>
      <c r="L18" s="104">
        <v>1622.54</v>
      </c>
      <c r="M18" s="104">
        <v>1622.54</v>
      </c>
      <c r="N18" s="104">
        <v>1622.54</v>
      </c>
      <c r="O18" s="158">
        <f t="shared" si="0"/>
        <v>17664.260000000006</v>
      </c>
    </row>
    <row r="19" spans="1:15" ht="25.5" customHeight="1">
      <c r="A19" s="67" t="s">
        <v>123</v>
      </c>
      <c r="B19" s="68"/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58">
        <f>SUM(C19:N19)</f>
        <v>0</v>
      </c>
    </row>
    <row r="20" spans="1:15" ht="25.5" customHeight="1">
      <c r="A20" s="67" t="str">
        <f>'Equipe de Pessoal 1.2'!B19</f>
        <v>Nutricionista</v>
      </c>
      <c r="B20" s="68"/>
      <c r="C20" s="105">
        <v>1549.65</v>
      </c>
      <c r="D20" s="105">
        <v>3099.3</v>
      </c>
      <c r="E20" s="105">
        <v>3285.26</v>
      </c>
      <c r="F20" s="105">
        <v>3285.26</v>
      </c>
      <c r="G20" s="105">
        <v>3285.26</v>
      </c>
      <c r="H20" s="105">
        <v>3285.26</v>
      </c>
      <c r="I20" s="105">
        <v>1642.63</v>
      </c>
      <c r="J20" s="105">
        <v>3285.26</v>
      </c>
      <c r="K20" s="105">
        <v>3285.26</v>
      </c>
      <c r="L20" s="105">
        <v>3285.26</v>
      </c>
      <c r="M20" s="105">
        <v>3285.26</v>
      </c>
      <c r="N20" s="105">
        <v>3285.26</v>
      </c>
      <c r="O20" s="158">
        <f t="shared" si="0"/>
        <v>35858.92000000001</v>
      </c>
    </row>
    <row r="21" spans="1:15" ht="25.5" customHeight="1">
      <c r="A21" s="67" t="str">
        <f>'Equipe de Pessoal 1.2'!B21</f>
        <v>Monitora ( Eliane)</v>
      </c>
      <c r="B21" s="68"/>
      <c r="C21" s="105">
        <v>639.96</v>
      </c>
      <c r="D21" s="105">
        <v>1279.93</v>
      </c>
      <c r="E21" s="105">
        <v>1356.73</v>
      </c>
      <c r="F21" s="105">
        <v>1356.73</v>
      </c>
      <c r="G21" s="105">
        <v>1356.73</v>
      </c>
      <c r="H21" s="105">
        <v>1356.73</v>
      </c>
      <c r="I21" s="105">
        <v>678.36</v>
      </c>
      <c r="J21" s="105">
        <v>1356.73</v>
      </c>
      <c r="K21" s="105">
        <v>1356.73</v>
      </c>
      <c r="L21" s="105">
        <v>1356.73</v>
      </c>
      <c r="M21" s="105">
        <v>1356.73</v>
      </c>
      <c r="N21" s="105">
        <v>1356.73</v>
      </c>
      <c r="O21" s="158">
        <f t="shared" si="0"/>
        <v>14808.819999999998</v>
      </c>
    </row>
    <row r="22" spans="1:15" ht="25.5" customHeight="1">
      <c r="A22" s="67" t="s">
        <v>124</v>
      </c>
      <c r="B22" s="68"/>
      <c r="C22" s="105">
        <v>639.96</v>
      </c>
      <c r="D22" s="105">
        <v>1279.93</v>
      </c>
      <c r="E22" s="105">
        <v>1356.73</v>
      </c>
      <c r="F22" s="105">
        <v>1356.73</v>
      </c>
      <c r="G22" s="105">
        <v>1356.73</v>
      </c>
      <c r="H22" s="105">
        <v>1356.73</v>
      </c>
      <c r="I22" s="105">
        <v>678.36</v>
      </c>
      <c r="J22" s="105">
        <v>1356.73</v>
      </c>
      <c r="K22" s="105">
        <v>1356.73</v>
      </c>
      <c r="L22" s="105">
        <v>1356.73</v>
      </c>
      <c r="M22" s="105">
        <v>1356.73</v>
      </c>
      <c r="N22" s="105">
        <v>1356.73</v>
      </c>
      <c r="O22" s="173">
        <f>SUM(C22:N22)</f>
        <v>14808.819999999998</v>
      </c>
    </row>
    <row r="23" spans="1:15" ht="25.5" customHeight="1">
      <c r="A23" s="67" t="str">
        <f>'Equipe de Pessoal 1.2'!B22</f>
        <v>Ajudante Geral</v>
      </c>
      <c r="B23" s="68"/>
      <c r="C23" s="105">
        <v>656.36</v>
      </c>
      <c r="D23" s="105">
        <v>1312.73</v>
      </c>
      <c r="E23" s="105">
        <v>1391.49</v>
      </c>
      <c r="F23" s="105">
        <v>1391.49</v>
      </c>
      <c r="G23" s="105">
        <v>1391.49</v>
      </c>
      <c r="H23" s="105">
        <v>1391.49</v>
      </c>
      <c r="I23" s="105">
        <v>695.74</v>
      </c>
      <c r="J23" s="105">
        <v>1391.49</v>
      </c>
      <c r="K23" s="105">
        <v>1391.49</v>
      </c>
      <c r="L23" s="105">
        <v>1391.49</v>
      </c>
      <c r="M23" s="105">
        <v>1391.49</v>
      </c>
      <c r="N23" s="105">
        <v>1391.49</v>
      </c>
      <c r="O23" s="173">
        <f>SUM(C23:N23)</f>
        <v>15188.239999999998</v>
      </c>
    </row>
    <row r="24" spans="1:15" ht="25.5" customHeight="1">
      <c r="A24" s="79" t="s">
        <v>83</v>
      </c>
      <c r="B24" s="94"/>
      <c r="C24" s="80">
        <f aca="true" t="shared" si="1" ref="C24:O24">SUM(C5:C23)</f>
        <v>40265.28</v>
      </c>
      <c r="D24" s="85">
        <f t="shared" si="1"/>
        <v>45724.50000000001</v>
      </c>
      <c r="E24" s="87">
        <f t="shared" si="1"/>
        <v>48468.100000000006</v>
      </c>
      <c r="F24" s="87">
        <f t="shared" si="1"/>
        <v>48468.100000000006</v>
      </c>
      <c r="G24" s="87">
        <f t="shared" si="1"/>
        <v>48468.100000000006</v>
      </c>
      <c r="H24" s="87">
        <f t="shared" si="1"/>
        <v>48468.100000000006</v>
      </c>
      <c r="I24" s="87">
        <f t="shared" si="1"/>
        <v>5786.719999999999</v>
      </c>
      <c r="J24" s="87">
        <f t="shared" si="1"/>
        <v>48468.100000000006</v>
      </c>
      <c r="K24" s="87">
        <f t="shared" si="1"/>
        <v>48468.100000000006</v>
      </c>
      <c r="L24" s="87">
        <f t="shared" si="1"/>
        <v>48468.100000000006</v>
      </c>
      <c r="M24" s="87">
        <f t="shared" si="1"/>
        <v>48468.100000000006</v>
      </c>
      <c r="N24" s="87">
        <f t="shared" si="1"/>
        <v>48468.100000000006</v>
      </c>
      <c r="O24" s="86">
        <f t="shared" si="1"/>
        <v>527989.4</v>
      </c>
    </row>
    <row r="25" spans="1:15" s="2" customFormat="1" ht="7.5" customHeight="1">
      <c r="A25" s="88"/>
      <c r="B25" s="68"/>
      <c r="C25" s="15"/>
      <c r="D25" s="1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5"/>
    </row>
    <row r="26" spans="1:15" ht="27" customHeight="1">
      <c r="A26" s="39" t="s">
        <v>18</v>
      </c>
      <c r="B26" s="95">
        <v>0.08</v>
      </c>
      <c r="C26" s="15">
        <f>C24*B26</f>
        <v>3221.2224</v>
      </c>
      <c r="D26" s="15">
        <f aca="true" t="shared" si="2" ref="D26:N26">D24*$B$26</f>
        <v>3657.9600000000005</v>
      </c>
      <c r="E26" s="15">
        <f t="shared" si="2"/>
        <v>3877.4480000000003</v>
      </c>
      <c r="F26" s="15">
        <f t="shared" si="2"/>
        <v>3877.4480000000003</v>
      </c>
      <c r="G26" s="15">
        <f t="shared" si="2"/>
        <v>3877.4480000000003</v>
      </c>
      <c r="H26" s="15">
        <f t="shared" si="2"/>
        <v>3877.4480000000003</v>
      </c>
      <c r="I26" s="15">
        <f t="shared" si="2"/>
        <v>462.9376</v>
      </c>
      <c r="J26" s="15">
        <f t="shared" si="2"/>
        <v>3877.4480000000003</v>
      </c>
      <c r="K26" s="15">
        <f t="shared" si="2"/>
        <v>3877.4480000000003</v>
      </c>
      <c r="L26" s="15">
        <f t="shared" si="2"/>
        <v>3877.4480000000003</v>
      </c>
      <c r="M26" s="15">
        <f t="shared" si="2"/>
        <v>3877.4480000000003</v>
      </c>
      <c r="N26" s="15">
        <f t="shared" si="2"/>
        <v>3877.4480000000003</v>
      </c>
      <c r="O26" s="15">
        <f>SUM(C26:N26)</f>
        <v>42239.15200000002</v>
      </c>
    </row>
    <row r="27" spans="1:17" ht="27" customHeight="1">
      <c r="A27" s="19" t="s">
        <v>20</v>
      </c>
      <c r="B27" s="95">
        <v>0.01</v>
      </c>
      <c r="C27" s="15">
        <f aca="true" t="shared" si="3" ref="C27:N27">C24*$B$27</f>
        <v>402.6528</v>
      </c>
      <c r="D27" s="15">
        <f t="shared" si="3"/>
        <v>457.24500000000006</v>
      </c>
      <c r="E27" s="15">
        <f t="shared" si="3"/>
        <v>484.68100000000004</v>
      </c>
      <c r="F27" s="15">
        <f t="shared" si="3"/>
        <v>484.68100000000004</v>
      </c>
      <c r="G27" s="15">
        <f t="shared" si="3"/>
        <v>484.68100000000004</v>
      </c>
      <c r="H27" s="15">
        <f t="shared" si="3"/>
        <v>484.68100000000004</v>
      </c>
      <c r="I27" s="15">
        <f t="shared" si="3"/>
        <v>57.8672</v>
      </c>
      <c r="J27" s="15">
        <f t="shared" si="3"/>
        <v>484.68100000000004</v>
      </c>
      <c r="K27" s="15">
        <f t="shared" si="3"/>
        <v>484.68100000000004</v>
      </c>
      <c r="L27" s="15">
        <f t="shared" si="3"/>
        <v>484.68100000000004</v>
      </c>
      <c r="M27" s="15">
        <f t="shared" si="3"/>
        <v>484.68100000000004</v>
      </c>
      <c r="N27" s="15">
        <f t="shared" si="3"/>
        <v>484.68100000000004</v>
      </c>
      <c r="O27" s="15">
        <f>SUM(C27:N27)</f>
        <v>5279.894000000002</v>
      </c>
      <c r="Q27" s="4"/>
    </row>
    <row r="28" spans="1:15" ht="18" customHeight="1">
      <c r="A28" s="56" t="s">
        <v>19</v>
      </c>
      <c r="B28" s="106"/>
      <c r="C28" s="16">
        <f>C26+C27</f>
        <v>3623.8752</v>
      </c>
      <c r="D28" s="16">
        <f aca="true" t="shared" si="4" ref="D28:N28">D26+D27</f>
        <v>4115.205000000001</v>
      </c>
      <c r="E28" s="16">
        <f t="shared" si="4"/>
        <v>4362.129000000001</v>
      </c>
      <c r="F28" s="16">
        <f t="shared" si="4"/>
        <v>4362.129000000001</v>
      </c>
      <c r="G28" s="16">
        <f t="shared" si="4"/>
        <v>4362.129000000001</v>
      </c>
      <c r="H28" s="16">
        <f t="shared" si="4"/>
        <v>4362.129000000001</v>
      </c>
      <c r="I28" s="16">
        <f t="shared" si="4"/>
        <v>520.8048</v>
      </c>
      <c r="J28" s="16">
        <f t="shared" si="4"/>
        <v>4362.129000000001</v>
      </c>
      <c r="K28" s="16">
        <f t="shared" si="4"/>
        <v>4362.129000000001</v>
      </c>
      <c r="L28" s="16">
        <f t="shared" si="4"/>
        <v>4362.129000000001</v>
      </c>
      <c r="M28" s="16">
        <f t="shared" si="4"/>
        <v>4362.129000000001</v>
      </c>
      <c r="N28" s="16">
        <f t="shared" si="4"/>
        <v>4362.129000000001</v>
      </c>
      <c r="O28" s="16">
        <f>SUM(C28:N28)</f>
        <v>47519.04600000001</v>
      </c>
    </row>
    <row r="29" spans="1:15" ht="9" customHeight="1">
      <c r="A29" s="17"/>
      <c r="B29" s="9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4.75" customHeight="1">
      <c r="A30" s="20" t="s">
        <v>21</v>
      </c>
      <c r="B30" s="63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N24</f>
        <v>48468.100000000006</v>
      </c>
      <c r="O30" s="15">
        <f>SUM(C30:N30)</f>
        <v>48468.100000000006</v>
      </c>
    </row>
    <row r="31" spans="1:15" ht="24.75" customHeight="1">
      <c r="A31" s="20" t="s">
        <v>90</v>
      </c>
      <c r="B31" s="97">
        <v>0.01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N30*B31</f>
        <v>484.68100000000004</v>
      </c>
      <c r="O31" s="15">
        <f>SUM(C31:N31)</f>
        <v>484.68100000000004</v>
      </c>
    </row>
    <row r="32" spans="1:15" ht="27" customHeight="1">
      <c r="A32" s="20" t="s">
        <v>89</v>
      </c>
      <c r="B32" s="97">
        <v>0.08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f>N30*B32</f>
        <v>3877.4480000000003</v>
      </c>
      <c r="O32" s="15">
        <f>SUM(C32:N32)</f>
        <v>3877.4480000000003</v>
      </c>
    </row>
    <row r="33" spans="1:15" ht="18" customHeight="1">
      <c r="A33" s="14" t="s">
        <v>22</v>
      </c>
      <c r="B33" s="98"/>
      <c r="C33" s="16">
        <f>C30+C32</f>
        <v>0</v>
      </c>
      <c r="D33" s="16">
        <f aca="true" t="shared" si="5" ref="D33:M33">D30+D32</f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>I30+I32</f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>SUM(N30:N32)</f>
        <v>52830.22900000001</v>
      </c>
      <c r="O33" s="16">
        <f>SUM(O30:O32)</f>
        <v>52830.22900000001</v>
      </c>
    </row>
    <row r="34" spans="1:15" s="2" customFormat="1" ht="8.25" customHeight="1">
      <c r="A34" s="88"/>
      <c r="B34" s="6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09"/>
      <c r="O34" s="15"/>
    </row>
    <row r="35" spans="1:15" ht="27" customHeight="1">
      <c r="A35" s="20" t="s">
        <v>127</v>
      </c>
      <c r="B35" s="99"/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54856.26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107">
        <f>SUM(C35:M35)</f>
        <v>54856.26</v>
      </c>
    </row>
    <row r="36" spans="1:15" ht="27" customHeight="1">
      <c r="A36" s="20" t="s">
        <v>91</v>
      </c>
      <c r="B36" s="100">
        <v>0.01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>I35*B36</f>
        <v>548.5626000000001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107">
        <f>SUM(C36:N36)</f>
        <v>548.5626000000001</v>
      </c>
    </row>
    <row r="37" spans="1:15" ht="27" customHeight="1">
      <c r="A37" s="20" t="s">
        <v>92</v>
      </c>
      <c r="B37" s="100">
        <v>0.08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>I35*B37</f>
        <v>4388.500800000001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107">
        <f>SUM(C37:M37)</f>
        <v>4388.500800000001</v>
      </c>
    </row>
    <row r="38" spans="1:15" ht="18" customHeight="1">
      <c r="A38" s="14" t="s">
        <v>24</v>
      </c>
      <c r="B38" s="98"/>
      <c r="C38" s="16">
        <f>C35+C37</f>
        <v>0</v>
      </c>
      <c r="D38" s="16">
        <f aca="true" t="shared" si="6" ref="D38:M38">D35+D37</f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 s="16">
        <f t="shared" si="6"/>
        <v>0</v>
      </c>
      <c r="I38" s="16">
        <f>SUM(I35:I37)</f>
        <v>59793.3234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08">
        <v>0</v>
      </c>
      <c r="O38" s="16">
        <f>SUM(C38:N38)</f>
        <v>59793.3234</v>
      </c>
    </row>
    <row r="39" spans="1:15" s="2" customFormat="1" ht="9.75" customHeight="1">
      <c r="A39" s="23"/>
      <c r="B39" s="10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s="2" customFormat="1" ht="24.75" customHeight="1">
      <c r="A40" s="129" t="s">
        <v>86</v>
      </c>
      <c r="B40" s="73"/>
      <c r="C40" s="55">
        <v>175.1</v>
      </c>
      <c r="D40" s="55">
        <v>175.1</v>
      </c>
      <c r="E40" s="55">
        <v>175.1</v>
      </c>
      <c r="F40" s="55">
        <v>175.1</v>
      </c>
      <c r="G40" s="55">
        <v>175.1</v>
      </c>
      <c r="H40" s="55">
        <v>175.1</v>
      </c>
      <c r="I40" s="55">
        <v>175.1</v>
      </c>
      <c r="J40" s="55">
        <v>175.1</v>
      </c>
      <c r="K40" s="55">
        <v>175.1</v>
      </c>
      <c r="L40" s="55">
        <v>175.1</v>
      </c>
      <c r="M40" s="55">
        <v>175.1</v>
      </c>
      <c r="N40" s="55">
        <v>175.1</v>
      </c>
      <c r="O40" s="55">
        <f>SUM(C40:N40)</f>
        <v>2101.1999999999994</v>
      </c>
    </row>
    <row r="41" spans="1:15" s="54" customFormat="1" ht="27" customHeight="1">
      <c r="A41" s="89" t="s">
        <v>65</v>
      </c>
      <c r="B41" s="73"/>
      <c r="C41" s="55">
        <v>500</v>
      </c>
      <c r="D41" s="55">
        <v>500</v>
      </c>
      <c r="E41" s="55">
        <v>500</v>
      </c>
      <c r="F41" s="55">
        <v>500</v>
      </c>
      <c r="G41" s="55">
        <v>500</v>
      </c>
      <c r="H41" s="55">
        <v>500</v>
      </c>
      <c r="I41" s="55">
        <v>500</v>
      </c>
      <c r="J41" s="55">
        <v>500</v>
      </c>
      <c r="K41" s="55">
        <v>500</v>
      </c>
      <c r="L41" s="55">
        <v>500</v>
      </c>
      <c r="M41" s="55">
        <v>500</v>
      </c>
      <c r="N41" s="55">
        <v>500</v>
      </c>
      <c r="O41" s="55">
        <f>SUM(C41:N41)</f>
        <v>6000</v>
      </c>
    </row>
    <row r="42" spans="1:15" ht="27" customHeight="1">
      <c r="A42" s="90" t="s">
        <v>50</v>
      </c>
      <c r="B42" s="62"/>
      <c r="C42" s="52">
        <v>2304</v>
      </c>
      <c r="D42" s="52">
        <v>3840</v>
      </c>
      <c r="E42" s="52">
        <v>3840</v>
      </c>
      <c r="F42" s="52">
        <v>3840</v>
      </c>
      <c r="G42" s="52">
        <v>3840</v>
      </c>
      <c r="H42" s="52">
        <v>3840</v>
      </c>
      <c r="I42" s="52">
        <v>1260</v>
      </c>
      <c r="J42" s="52">
        <v>3840</v>
      </c>
      <c r="K42" s="52">
        <v>3840</v>
      </c>
      <c r="L42" s="52">
        <v>3840</v>
      </c>
      <c r="M42" s="52">
        <v>3840</v>
      </c>
      <c r="N42" s="52">
        <v>3840</v>
      </c>
      <c r="O42" s="53">
        <f>SUM(C42:N42)</f>
        <v>41964</v>
      </c>
    </row>
    <row r="43" spans="1:15" ht="27" customHeight="1">
      <c r="A43" s="20" t="s">
        <v>23</v>
      </c>
      <c r="B43" s="63"/>
      <c r="C43" s="22">
        <v>1601.4</v>
      </c>
      <c r="D43" s="22">
        <v>1601.4</v>
      </c>
      <c r="E43" s="22">
        <v>1649</v>
      </c>
      <c r="F43" s="22">
        <v>1649</v>
      </c>
      <c r="G43" s="22">
        <v>1649</v>
      </c>
      <c r="H43" s="22">
        <v>1649</v>
      </c>
      <c r="I43" s="22">
        <v>1649</v>
      </c>
      <c r="J43" s="22">
        <v>1649</v>
      </c>
      <c r="K43" s="22">
        <v>1649</v>
      </c>
      <c r="L43" s="22">
        <v>1649</v>
      </c>
      <c r="M43" s="22">
        <v>1649</v>
      </c>
      <c r="N43" s="22">
        <v>1649</v>
      </c>
      <c r="O43" s="15">
        <f>SUM(C43:N43)</f>
        <v>19692.8</v>
      </c>
    </row>
    <row r="44" spans="1:15" ht="18" customHeight="1">
      <c r="A44" s="14" t="s">
        <v>25</v>
      </c>
      <c r="B44" s="98"/>
      <c r="C44" s="16">
        <f>SUM(C40:C43)</f>
        <v>4580.5</v>
      </c>
      <c r="D44" s="16">
        <f aca="true" t="shared" si="7" ref="D44:N44">SUM(D40:D43)</f>
        <v>6116.5</v>
      </c>
      <c r="E44" s="16">
        <f t="shared" si="7"/>
        <v>6164.1</v>
      </c>
      <c r="F44" s="16">
        <f t="shared" si="7"/>
        <v>6164.1</v>
      </c>
      <c r="G44" s="16">
        <f t="shared" si="7"/>
        <v>6164.1</v>
      </c>
      <c r="H44" s="16">
        <f t="shared" si="7"/>
        <v>6164.1</v>
      </c>
      <c r="I44" s="16">
        <f t="shared" si="7"/>
        <v>3584.1</v>
      </c>
      <c r="J44" s="16">
        <f t="shared" si="7"/>
        <v>6164.1</v>
      </c>
      <c r="K44" s="16">
        <f t="shared" si="7"/>
        <v>6164.1</v>
      </c>
      <c r="L44" s="16">
        <f t="shared" si="7"/>
        <v>6164.1</v>
      </c>
      <c r="M44" s="16">
        <f t="shared" si="7"/>
        <v>6164.1</v>
      </c>
      <c r="N44" s="16">
        <f t="shared" si="7"/>
        <v>6164.1</v>
      </c>
      <c r="O44" s="16">
        <f>SUM(C44:N44)</f>
        <v>69757.99999999999</v>
      </c>
    </row>
    <row r="45" spans="1:15" s="2" customFormat="1" ht="9.75" customHeight="1" thickBot="1">
      <c r="A45" s="23"/>
      <c r="B45" s="101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6" ht="27" customHeight="1" thickBot="1">
      <c r="A46" s="24" t="s">
        <v>67</v>
      </c>
      <c r="B46" s="102"/>
      <c r="C46" s="25">
        <f>C28+C33+C38+C44</f>
        <v>8204.3752</v>
      </c>
      <c r="D46" s="25">
        <f aca="true" t="shared" si="8" ref="D46:N46">D28+D33+D38+D44</f>
        <v>10231.705000000002</v>
      </c>
      <c r="E46" s="25">
        <f t="shared" si="8"/>
        <v>10526.229000000001</v>
      </c>
      <c r="F46" s="25">
        <f t="shared" si="8"/>
        <v>10526.229000000001</v>
      </c>
      <c r="G46" s="25">
        <f t="shared" si="8"/>
        <v>10526.229000000001</v>
      </c>
      <c r="H46" s="25">
        <f t="shared" si="8"/>
        <v>10526.229000000001</v>
      </c>
      <c r="I46" s="25">
        <f t="shared" si="8"/>
        <v>63898.2282</v>
      </c>
      <c r="J46" s="25">
        <f t="shared" si="8"/>
        <v>10526.229000000001</v>
      </c>
      <c r="K46" s="25">
        <f t="shared" si="8"/>
        <v>10526.229000000001</v>
      </c>
      <c r="L46" s="25">
        <f t="shared" si="8"/>
        <v>10526.229000000001</v>
      </c>
      <c r="M46" s="25">
        <f t="shared" si="8"/>
        <v>10526.229000000001</v>
      </c>
      <c r="N46" s="25">
        <f t="shared" si="8"/>
        <v>63356.458000000006</v>
      </c>
      <c r="O46" s="26">
        <f>SUM(C46:N46)</f>
        <v>229900.5984</v>
      </c>
      <c r="P46" s="58"/>
    </row>
    <row r="47" spans="1:15" ht="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">
      <c r="A48" s="2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7"/>
      <c r="O48" s="23"/>
    </row>
    <row r="49" spans="1:15" ht="15">
      <c r="A49" s="29"/>
      <c r="B49" s="30"/>
      <c r="C49" s="30"/>
      <c r="D49" s="30"/>
      <c r="E49" s="31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5">
      <c r="A50" s="29"/>
      <c r="B50" s="30"/>
      <c r="C50" s="30"/>
      <c r="D50" s="30"/>
      <c r="E50" s="32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">
      <c r="A51" s="2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33"/>
      <c r="B55" s="33"/>
      <c r="C55" s="33"/>
      <c r="D55" s="3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">
      <c r="A56" s="33"/>
      <c r="B56" s="33"/>
      <c r="C56" s="33"/>
      <c r="D56" s="3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5">
      <c r="A57" s="205" t="s">
        <v>0</v>
      </c>
      <c r="B57" s="205"/>
      <c r="C57" s="205" t="s">
        <v>26</v>
      </c>
      <c r="D57" s="20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</sheetData>
  <sheetProtection selectLockedCells="1" selectUnlockedCells="1"/>
  <mergeCells count="5">
    <mergeCell ref="A2:O2"/>
    <mergeCell ref="A3:B3"/>
    <mergeCell ref="A57:B57"/>
    <mergeCell ref="C57:D57"/>
    <mergeCell ref="A1:O1"/>
  </mergeCells>
  <printOptions/>
  <pageMargins left="0.3937007874015748" right="0.3937007874015748" top="1.2598425196850394" bottom="0.5118110236220472" header="0.3937007874015748" footer="0.3937007874015748"/>
  <pageSetup fitToHeight="1" fitToWidth="1" orientation="landscape" paperSize="9" scale="38" r:id="rId2"/>
  <headerFooter alignWithMargins="0">
    <oddHeader>&amp;C&amp;G</oddHeader>
    <oddFooter>&amp;C&amp;"Times New Roman,Normal"&amp;12 9</oddFooter>
  </headerFooter>
  <ignoredErrors>
    <ignoredError sqref="I38 O36:O37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9"/>
  <sheetViews>
    <sheetView view="pageLayout" zoomScale="70" zoomScaleNormal="90" zoomScalePageLayoutView="70" workbookViewId="0" topLeftCell="A7">
      <selection activeCell="E12" sqref="E12"/>
    </sheetView>
  </sheetViews>
  <sheetFormatPr defaultColWidth="11.57421875" defaultRowHeight="12.75"/>
  <cols>
    <col min="1" max="1" width="5.8515625" style="0" customWidth="1"/>
    <col min="2" max="2" width="83.421875" style="0" customWidth="1"/>
    <col min="3" max="3" width="24.28125" style="0" customWidth="1"/>
    <col min="4" max="4" width="25.7109375" style="0" customWidth="1"/>
    <col min="5" max="5" width="23.00390625" style="0" customWidth="1"/>
    <col min="6" max="6" width="0" style="0" hidden="1" customWidth="1"/>
  </cols>
  <sheetData>
    <row r="3" spans="1:15" ht="18.75">
      <c r="A3" s="206" t="s">
        <v>102</v>
      </c>
      <c r="B3" s="206"/>
      <c r="C3" s="206"/>
      <c r="D3" s="206"/>
      <c r="E3" s="206"/>
      <c r="F3" s="84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24.75" customHeight="1">
      <c r="A4" s="207" t="s">
        <v>107</v>
      </c>
      <c r="B4" s="208"/>
      <c r="C4" s="208"/>
      <c r="D4" s="208"/>
      <c r="E4" s="208"/>
      <c r="F4" s="208"/>
      <c r="G4" s="127"/>
      <c r="H4" s="127"/>
      <c r="I4" s="127"/>
      <c r="J4" s="127"/>
      <c r="K4" s="127"/>
      <c r="L4" s="127"/>
      <c r="M4" s="127"/>
      <c r="N4" s="127"/>
      <c r="O4" s="127"/>
    </row>
    <row r="5" spans="1:5" ht="19.5">
      <c r="A5" s="9"/>
      <c r="B5" s="10"/>
      <c r="C5" s="10"/>
      <c r="D5" s="3" t="s">
        <v>97</v>
      </c>
      <c r="E5" s="3" t="s">
        <v>28</v>
      </c>
    </row>
    <row r="6" spans="1:5" ht="12.75">
      <c r="A6" s="3" t="s">
        <v>29</v>
      </c>
      <c r="B6" s="3" t="s">
        <v>95</v>
      </c>
      <c r="C6" s="3" t="s">
        <v>96</v>
      </c>
      <c r="D6" s="3" t="s">
        <v>32</v>
      </c>
      <c r="E6" s="3" t="s">
        <v>98</v>
      </c>
    </row>
    <row r="7" spans="1:5" ht="12.75">
      <c r="A7" s="8">
        <v>1</v>
      </c>
      <c r="B7" s="138" t="s">
        <v>104</v>
      </c>
      <c r="C7" s="136">
        <v>12</v>
      </c>
      <c r="D7" s="137">
        <v>0</v>
      </c>
      <c r="E7" s="49">
        <f>D7*12</f>
        <v>0</v>
      </c>
    </row>
    <row r="8" spans="1:5" ht="12.75">
      <c r="A8" s="136">
        <v>2</v>
      </c>
      <c r="B8" s="138" t="s">
        <v>105</v>
      </c>
      <c r="C8" s="136">
        <v>12</v>
      </c>
      <c r="D8" s="137">
        <v>0</v>
      </c>
      <c r="E8" s="49">
        <f>D8*12</f>
        <v>0</v>
      </c>
    </row>
    <row r="9" spans="1:5" ht="12.75">
      <c r="A9" s="136">
        <v>3</v>
      </c>
      <c r="B9" s="138" t="s">
        <v>106</v>
      </c>
      <c r="C9" s="136">
        <v>12</v>
      </c>
      <c r="D9" s="137">
        <v>0</v>
      </c>
      <c r="E9" s="49">
        <f>D9*12</f>
        <v>0</v>
      </c>
    </row>
    <row r="10" spans="1:5" ht="12.75">
      <c r="A10" s="136">
        <v>4</v>
      </c>
      <c r="B10" s="138" t="s">
        <v>112</v>
      </c>
      <c r="C10" s="136">
        <v>12</v>
      </c>
      <c r="D10" s="137">
        <v>0</v>
      </c>
      <c r="E10" s="49">
        <f>D10*12</f>
        <v>0</v>
      </c>
    </row>
    <row r="11" spans="1:5" ht="12.75">
      <c r="A11" s="136">
        <v>5</v>
      </c>
      <c r="B11" s="138" t="s">
        <v>125</v>
      </c>
      <c r="C11" s="136">
        <v>12</v>
      </c>
      <c r="D11" s="137">
        <v>0</v>
      </c>
      <c r="E11" s="49">
        <v>0</v>
      </c>
    </row>
    <row r="12" spans="3:5" ht="15.75" customHeight="1">
      <c r="C12" s="11" t="s">
        <v>34</v>
      </c>
      <c r="D12" s="144">
        <f>SUM(D7:D11)</f>
        <v>0</v>
      </c>
      <c r="E12" s="145">
        <f>SUM(E7:E11)</f>
        <v>0</v>
      </c>
    </row>
    <row r="18" spans="2:5" ht="12.75">
      <c r="B18" s="1"/>
      <c r="C18" s="1"/>
      <c r="D18" s="1"/>
      <c r="E18" s="1"/>
    </row>
    <row r="19" spans="2:5" ht="12.75">
      <c r="B19" s="50" t="s">
        <v>0</v>
      </c>
      <c r="C19" s="209"/>
      <c r="D19" s="209"/>
      <c r="E19" s="209"/>
    </row>
  </sheetData>
  <sheetProtection selectLockedCells="1" selectUnlockedCells="1"/>
  <mergeCells count="3">
    <mergeCell ref="A3:E3"/>
    <mergeCell ref="A4:F4"/>
    <mergeCell ref="C19:E19"/>
  </mergeCells>
  <printOptions/>
  <pageMargins left="0.3937007874015748" right="0.3937007874015748" top="1.2598425196850394" bottom="0.5118110236220472" header="0.3937007874015748" footer="0.3937007874015748"/>
  <pageSetup orientation="landscape" paperSize="9" scale="83" r:id="rId2"/>
  <headerFooter alignWithMargins="0">
    <oddHeader>&amp;C&amp;G</oddHeader>
    <oddFooter>&amp;C03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5"/>
  <sheetViews>
    <sheetView view="pageLayout" zoomScale="50" zoomScaleNormal="90" zoomScalePageLayoutView="50" workbookViewId="0" topLeftCell="A1">
      <selection activeCell="K7" sqref="K7"/>
    </sheetView>
  </sheetViews>
  <sheetFormatPr defaultColWidth="11.57421875" defaultRowHeight="12.75"/>
  <cols>
    <col min="1" max="1" width="5.8515625" style="0" customWidth="1"/>
    <col min="2" max="2" width="77.7109375" style="0" customWidth="1"/>
    <col min="3" max="3" width="24.28125" style="0" customWidth="1"/>
    <col min="4" max="4" width="25.7109375" style="0" customWidth="1"/>
    <col min="5" max="5" width="27.8515625" style="0" customWidth="1"/>
    <col min="6" max="6" width="0" style="0" hidden="1" customWidth="1"/>
  </cols>
  <sheetData>
    <row r="3" spans="1:15" ht="18.75">
      <c r="A3" s="206" t="s">
        <v>101</v>
      </c>
      <c r="B3" s="206"/>
      <c r="C3" s="206"/>
      <c r="D3" s="206"/>
      <c r="E3" s="206"/>
      <c r="F3" s="84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210" t="s">
        <v>27</v>
      </c>
      <c r="B4" s="210"/>
      <c r="C4" s="210"/>
      <c r="D4" s="210"/>
      <c r="E4" s="210"/>
      <c r="F4" s="211"/>
      <c r="G4" s="127"/>
      <c r="H4" s="127"/>
      <c r="I4" s="127"/>
      <c r="J4" s="127"/>
      <c r="K4" s="127"/>
      <c r="L4" s="127"/>
      <c r="M4" s="127"/>
      <c r="N4" s="127"/>
      <c r="O4" s="127"/>
    </row>
    <row r="5" spans="1:5" ht="19.5">
      <c r="A5" s="9"/>
      <c r="B5" s="10"/>
      <c r="C5" s="10"/>
      <c r="D5" s="3" t="s">
        <v>28</v>
      </c>
      <c r="E5" s="3" t="s">
        <v>28</v>
      </c>
    </row>
    <row r="6" spans="1:5" ht="12.75">
      <c r="A6" s="3" t="s">
        <v>29</v>
      </c>
      <c r="B6" s="3" t="s">
        <v>30</v>
      </c>
      <c r="C6" s="3" t="s">
        <v>31</v>
      </c>
      <c r="D6" s="3" t="s">
        <v>32</v>
      </c>
      <c r="E6" s="3" t="s">
        <v>33</v>
      </c>
    </row>
    <row r="7" spans="1:5" ht="18.75" customHeight="1">
      <c r="A7" s="142">
        <v>1</v>
      </c>
      <c r="B7" s="165" t="s">
        <v>66</v>
      </c>
      <c r="C7" s="165"/>
      <c r="D7" s="166">
        <v>24030</v>
      </c>
      <c r="E7" s="166">
        <v>264330</v>
      </c>
    </row>
    <row r="8" spans="2:5" ht="15.75" customHeight="1">
      <c r="B8" s="167"/>
      <c r="C8" s="168" t="s">
        <v>34</v>
      </c>
      <c r="D8" s="169"/>
      <c r="E8" s="170">
        <f>SUM(E7:E7)</f>
        <v>264330</v>
      </c>
    </row>
    <row r="14" spans="2:5" ht="12.75">
      <c r="B14" s="1"/>
      <c r="C14" s="1"/>
      <c r="D14" s="1"/>
      <c r="E14" s="1"/>
    </row>
    <row r="15" spans="2:5" ht="12.75">
      <c r="B15" s="50" t="s">
        <v>0</v>
      </c>
      <c r="C15" s="209"/>
      <c r="D15" s="209"/>
      <c r="E15" s="209"/>
    </row>
  </sheetData>
  <sheetProtection selectLockedCells="1" selectUnlockedCells="1"/>
  <mergeCells count="3">
    <mergeCell ref="A4:F4"/>
    <mergeCell ref="C15:E15"/>
    <mergeCell ref="A3:E3"/>
  </mergeCells>
  <printOptions/>
  <pageMargins left="0.3937007874015748" right="0.3937007874015748" top="1.2598425196850394" bottom="0.5118110236220472" header="0.3937007874015748" footer="0.3937007874015748"/>
  <pageSetup orientation="landscape" paperSize="9" scale="83" r:id="rId2"/>
  <headerFooter alignWithMargins="0">
    <oddHeader>&amp;C&amp;G</oddHeader>
    <oddFooter>&amp;C03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="70" zoomScaleNormal="110" zoomScaleSheetLayoutView="70" zoomScalePageLayoutView="40" workbookViewId="0" topLeftCell="B16">
      <selection activeCell="P54" sqref="P54:P55"/>
    </sheetView>
  </sheetViews>
  <sheetFormatPr defaultColWidth="11.57421875" defaultRowHeight="27.75" customHeight="1"/>
  <cols>
    <col min="1" max="1" width="36.7109375" style="0" customWidth="1"/>
    <col min="2" max="2" width="18.28125" style="110" customWidth="1"/>
    <col min="3" max="3" width="17.8515625" style="0" customWidth="1"/>
    <col min="4" max="4" width="18.57421875" style="0" customWidth="1"/>
    <col min="5" max="5" width="19.00390625" style="0" customWidth="1"/>
    <col min="6" max="6" width="17.8515625" style="0" customWidth="1"/>
    <col min="7" max="7" width="18.421875" style="0" customWidth="1"/>
    <col min="8" max="8" width="18.00390625" style="0" customWidth="1"/>
    <col min="9" max="9" width="18.421875" style="0" customWidth="1"/>
    <col min="10" max="10" width="17.8515625" style="0" customWidth="1"/>
    <col min="11" max="11" width="18.421875" style="0" customWidth="1"/>
    <col min="12" max="12" width="18.28125" style="0" customWidth="1"/>
    <col min="13" max="13" width="17.57421875" style="0" customWidth="1"/>
    <col min="14" max="14" width="22.140625" style="0" customWidth="1"/>
  </cols>
  <sheetData>
    <row r="1" spans="1:14" ht="25.5" customHeight="1">
      <c r="A1" s="212" t="s">
        <v>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2.75" customHeight="1">
      <c r="A2" s="21" t="s">
        <v>29</v>
      </c>
      <c r="B2" s="214" t="s">
        <v>35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2.75" customHeight="1">
      <c r="A3" s="35"/>
      <c r="B3" s="111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5</v>
      </c>
    </row>
    <row r="4" spans="1:14" ht="15">
      <c r="A4" s="218" t="s">
        <v>36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15" customHeight="1">
      <c r="A5" s="20"/>
      <c r="B5" s="112">
        <f>'Despesas Trabalhistas  1.2'!C24</f>
        <v>40265.28</v>
      </c>
      <c r="C5" s="112">
        <v>45724.5</v>
      </c>
      <c r="D5" s="112">
        <f>'Despesas Trabalhistas  1.2'!E24</f>
        <v>48468.100000000006</v>
      </c>
      <c r="E5" s="112">
        <f aca="true" t="shared" si="0" ref="E5:M5">D5</f>
        <v>48468.100000000006</v>
      </c>
      <c r="F5" s="112">
        <f t="shared" si="0"/>
        <v>48468.100000000006</v>
      </c>
      <c r="G5" s="112">
        <f t="shared" si="0"/>
        <v>48468.100000000006</v>
      </c>
      <c r="H5" s="112">
        <v>5786.72</v>
      </c>
      <c r="I5" s="112">
        <v>48468.1</v>
      </c>
      <c r="J5" s="112">
        <f t="shared" si="0"/>
        <v>48468.1</v>
      </c>
      <c r="K5" s="112">
        <f t="shared" si="0"/>
        <v>48468.1</v>
      </c>
      <c r="L5" s="112">
        <f t="shared" si="0"/>
        <v>48468.1</v>
      </c>
      <c r="M5" s="112">
        <f t="shared" si="0"/>
        <v>48468.1</v>
      </c>
      <c r="N5" s="112">
        <f>SUM(B5:M5)</f>
        <v>527989.3999999999</v>
      </c>
    </row>
    <row r="6" spans="1:14" ht="18" customHeight="1">
      <c r="A6" s="37" t="s">
        <v>37</v>
      </c>
      <c r="B6" s="113">
        <f aca="true" t="shared" si="1" ref="B6:M6">SUM(B5:B5)</f>
        <v>40265.28</v>
      </c>
      <c r="C6" s="113">
        <f t="shared" si="1"/>
        <v>45724.5</v>
      </c>
      <c r="D6" s="113">
        <f t="shared" si="1"/>
        <v>48468.100000000006</v>
      </c>
      <c r="E6" s="113">
        <f t="shared" si="1"/>
        <v>48468.100000000006</v>
      </c>
      <c r="F6" s="113">
        <f t="shared" si="1"/>
        <v>48468.100000000006</v>
      </c>
      <c r="G6" s="113">
        <f t="shared" si="1"/>
        <v>48468.100000000006</v>
      </c>
      <c r="H6" s="113">
        <f t="shared" si="1"/>
        <v>5786.72</v>
      </c>
      <c r="I6" s="113">
        <f t="shared" si="1"/>
        <v>48468.1</v>
      </c>
      <c r="J6" s="113">
        <f t="shared" si="1"/>
        <v>48468.1</v>
      </c>
      <c r="K6" s="113">
        <f t="shared" si="1"/>
        <v>48468.1</v>
      </c>
      <c r="L6" s="113">
        <f t="shared" si="1"/>
        <v>48468.1</v>
      </c>
      <c r="M6" s="113">
        <f t="shared" si="1"/>
        <v>48468.1</v>
      </c>
      <c r="N6" s="113">
        <f>SUM(B6:M6)</f>
        <v>527989.3999999999</v>
      </c>
    </row>
    <row r="7" spans="1:14" ht="12.75" customHeight="1">
      <c r="A7" s="27"/>
      <c r="B7" s="11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7" customHeight="1">
      <c r="A8" s="14" t="s">
        <v>38</v>
      </c>
      <c r="B8" s="114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" customHeight="1">
      <c r="A9" s="19" t="s">
        <v>49</v>
      </c>
      <c r="B9" s="112">
        <f>'Despesas Trabalhistas  1.2'!C26</f>
        <v>3221.2224</v>
      </c>
      <c r="C9" s="112">
        <f>'Despesas Trabalhistas  1.2'!D26</f>
        <v>3657.9600000000005</v>
      </c>
      <c r="D9" s="112">
        <f>'Despesas Trabalhistas  1.2'!E26</f>
        <v>3877.4480000000003</v>
      </c>
      <c r="E9" s="112">
        <f>'Despesas Trabalhistas  1.2'!F26</f>
        <v>3877.4480000000003</v>
      </c>
      <c r="F9" s="112">
        <f>'Despesas Trabalhistas  1.2'!G26</f>
        <v>3877.4480000000003</v>
      </c>
      <c r="G9" s="112">
        <f>'Despesas Trabalhistas  1.2'!H26</f>
        <v>3877.4480000000003</v>
      </c>
      <c r="H9" s="112">
        <f>'Despesas Trabalhistas  1.2'!I26</f>
        <v>462.9376</v>
      </c>
      <c r="I9" s="112">
        <f>'Despesas Trabalhistas  1.2'!J26</f>
        <v>3877.4480000000003</v>
      </c>
      <c r="J9" s="112">
        <f>'Despesas Trabalhistas  1.2'!K26</f>
        <v>3877.4480000000003</v>
      </c>
      <c r="K9" s="112">
        <f>'Despesas Trabalhistas  1.2'!L26</f>
        <v>3877.4480000000003</v>
      </c>
      <c r="L9" s="112">
        <f>'Despesas Trabalhistas  1.2'!M26</f>
        <v>3877.4480000000003</v>
      </c>
      <c r="M9" s="112">
        <f>'Despesas Trabalhistas  1.2'!N26</f>
        <v>3877.4480000000003</v>
      </c>
      <c r="N9" s="121">
        <f aca="true" t="shared" si="2" ref="N9:N25">SUM(B9:M9)</f>
        <v>42239.15200000002</v>
      </c>
    </row>
    <row r="10" spans="1:14" ht="18" customHeight="1">
      <c r="A10" s="38" t="s">
        <v>39</v>
      </c>
      <c r="B10" s="113">
        <f aca="true" t="shared" si="3" ref="B10:M10">B9</f>
        <v>3221.2224</v>
      </c>
      <c r="C10" s="113">
        <f t="shared" si="3"/>
        <v>3657.9600000000005</v>
      </c>
      <c r="D10" s="113">
        <f t="shared" si="3"/>
        <v>3877.4480000000003</v>
      </c>
      <c r="E10" s="113">
        <f t="shared" si="3"/>
        <v>3877.4480000000003</v>
      </c>
      <c r="F10" s="113">
        <f t="shared" si="3"/>
        <v>3877.4480000000003</v>
      </c>
      <c r="G10" s="113">
        <f t="shared" si="3"/>
        <v>3877.4480000000003</v>
      </c>
      <c r="H10" s="113">
        <f t="shared" si="3"/>
        <v>462.9376</v>
      </c>
      <c r="I10" s="113">
        <f t="shared" si="3"/>
        <v>3877.4480000000003</v>
      </c>
      <c r="J10" s="113">
        <f t="shared" si="3"/>
        <v>3877.4480000000003</v>
      </c>
      <c r="K10" s="113">
        <f t="shared" si="3"/>
        <v>3877.4480000000003</v>
      </c>
      <c r="L10" s="113">
        <f t="shared" si="3"/>
        <v>3877.4480000000003</v>
      </c>
      <c r="M10" s="113">
        <f t="shared" si="3"/>
        <v>3877.4480000000003</v>
      </c>
      <c r="N10" s="113">
        <f t="shared" si="2"/>
        <v>42239.15200000002</v>
      </c>
    </row>
    <row r="11" spans="1:14" ht="15" customHeight="1">
      <c r="A11" s="20" t="s">
        <v>41</v>
      </c>
      <c r="B11" s="112">
        <f>'Despesas Trabalhistas  1.2'!C27</f>
        <v>402.6528</v>
      </c>
      <c r="C11" s="112">
        <f>'Despesas Trabalhistas  1.2'!D27</f>
        <v>457.24500000000006</v>
      </c>
      <c r="D11" s="112">
        <f>'Despesas Trabalhistas  1.2'!E27</f>
        <v>484.68100000000004</v>
      </c>
      <c r="E11" s="112">
        <f>'Despesas Trabalhistas  1.2'!F27</f>
        <v>484.68100000000004</v>
      </c>
      <c r="F11" s="112">
        <f>'Despesas Trabalhistas  1.2'!G27</f>
        <v>484.68100000000004</v>
      </c>
      <c r="G11" s="112">
        <f>'Despesas Trabalhistas  1.2'!H27</f>
        <v>484.68100000000004</v>
      </c>
      <c r="H11" s="112">
        <f>'Despesas Trabalhistas  1.2'!I27</f>
        <v>57.8672</v>
      </c>
      <c r="I11" s="112">
        <f>'Despesas Trabalhistas  1.2'!J27</f>
        <v>484.68100000000004</v>
      </c>
      <c r="J11" s="112">
        <f>'Despesas Trabalhistas  1.2'!K27</f>
        <v>484.68100000000004</v>
      </c>
      <c r="K11" s="112">
        <f>'Despesas Trabalhistas  1.2'!L27</f>
        <v>484.68100000000004</v>
      </c>
      <c r="L11" s="112">
        <f>'Despesas Trabalhistas  1.2'!M27</f>
        <v>484.68100000000004</v>
      </c>
      <c r="M11" s="112">
        <f>'Despesas Trabalhistas  1.2'!N27</f>
        <v>484.68100000000004</v>
      </c>
      <c r="N11" s="121">
        <f t="shared" si="2"/>
        <v>5279.894000000002</v>
      </c>
    </row>
    <row r="12" spans="1:14" ht="18" customHeight="1">
      <c r="A12" s="38" t="s">
        <v>40</v>
      </c>
      <c r="B12" s="113">
        <f aca="true" t="shared" si="4" ref="B12:M12">B11</f>
        <v>402.6528</v>
      </c>
      <c r="C12" s="113">
        <f t="shared" si="4"/>
        <v>457.24500000000006</v>
      </c>
      <c r="D12" s="113">
        <f t="shared" si="4"/>
        <v>484.68100000000004</v>
      </c>
      <c r="E12" s="113">
        <f t="shared" si="4"/>
        <v>484.68100000000004</v>
      </c>
      <c r="F12" s="113">
        <f t="shared" si="4"/>
        <v>484.68100000000004</v>
      </c>
      <c r="G12" s="113">
        <f t="shared" si="4"/>
        <v>484.68100000000004</v>
      </c>
      <c r="H12" s="113">
        <f t="shared" si="4"/>
        <v>57.8672</v>
      </c>
      <c r="I12" s="113">
        <f t="shared" si="4"/>
        <v>484.68100000000004</v>
      </c>
      <c r="J12" s="113">
        <f t="shared" si="4"/>
        <v>484.68100000000004</v>
      </c>
      <c r="K12" s="113">
        <f t="shared" si="4"/>
        <v>484.68100000000004</v>
      </c>
      <c r="L12" s="113">
        <f t="shared" si="4"/>
        <v>484.68100000000004</v>
      </c>
      <c r="M12" s="113">
        <f t="shared" si="4"/>
        <v>484.68100000000004</v>
      </c>
      <c r="N12" s="113">
        <f t="shared" si="2"/>
        <v>5279.894000000002</v>
      </c>
    </row>
    <row r="13" spans="1:15" ht="15" customHeight="1">
      <c r="A13" s="20" t="s">
        <v>21</v>
      </c>
      <c r="B13" s="112">
        <f>'Despesas Trabalhistas  1.2'!C30</f>
        <v>0</v>
      </c>
      <c r="C13" s="112">
        <f>'Despesas Trabalhistas  1.2'!D30</f>
        <v>0</v>
      </c>
      <c r="D13" s="112">
        <f>'Despesas Trabalhistas  1.2'!E30</f>
        <v>0</v>
      </c>
      <c r="E13" s="112">
        <f>'Despesas Trabalhistas  1.2'!F30</f>
        <v>0</v>
      </c>
      <c r="F13" s="112">
        <f>'Despesas Trabalhistas  1.2'!G30</f>
        <v>0</v>
      </c>
      <c r="G13" s="112">
        <f>'Despesas Trabalhistas  1.2'!H30</f>
        <v>0</v>
      </c>
      <c r="H13" s="112">
        <f>'Despesas Trabalhistas  1.2'!I30</f>
        <v>0</v>
      </c>
      <c r="I13" s="112">
        <f>'Despesas Trabalhistas  1.2'!J30</f>
        <v>0</v>
      </c>
      <c r="J13" s="112">
        <f>'Despesas Trabalhistas  1.2'!K30</f>
        <v>0</v>
      </c>
      <c r="K13" s="112">
        <f>'Despesas Trabalhistas  1.2'!L30</f>
        <v>0</v>
      </c>
      <c r="L13" s="112">
        <f>'Despesas Trabalhistas  1.2'!M30</f>
        <v>0</v>
      </c>
      <c r="M13" s="112">
        <f>'Despesas Trabalhistas  1.2'!N30</f>
        <v>48468.100000000006</v>
      </c>
      <c r="N13" s="112">
        <f t="shared" si="2"/>
        <v>48468.100000000006</v>
      </c>
      <c r="O13" s="12"/>
    </row>
    <row r="14" spans="1:15" ht="15" customHeight="1">
      <c r="A14" s="20" t="s">
        <v>93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f>'Despesas Trabalhistas  1.2'!N27</f>
        <v>484.68100000000004</v>
      </c>
      <c r="N14" s="112">
        <f>SUM(B14:M14)</f>
        <v>484.68100000000004</v>
      </c>
      <c r="O14" s="12"/>
    </row>
    <row r="15" spans="1:15" ht="15" customHeight="1">
      <c r="A15" s="20" t="s">
        <v>94</v>
      </c>
      <c r="B15" s="112">
        <f>'Despesas Trabalhistas  1.2'!C32</f>
        <v>0</v>
      </c>
      <c r="C15" s="112">
        <f>'Despesas Trabalhistas  1.2'!D32</f>
        <v>0</v>
      </c>
      <c r="D15" s="112">
        <f>'Despesas Trabalhistas  1.2'!E32</f>
        <v>0</v>
      </c>
      <c r="E15" s="112">
        <f>'Despesas Trabalhistas  1.2'!F32</f>
        <v>0</v>
      </c>
      <c r="F15" s="112">
        <f>'Despesas Trabalhistas  1.2'!G32</f>
        <v>0</v>
      </c>
      <c r="G15" s="112">
        <f>'Despesas Trabalhistas  1.2'!H32</f>
        <v>0</v>
      </c>
      <c r="H15" s="112">
        <f>'Despesas Trabalhistas  1.2'!I32</f>
        <v>0</v>
      </c>
      <c r="I15" s="112">
        <f>'Despesas Trabalhistas  1.2'!J32</f>
        <v>0</v>
      </c>
      <c r="J15" s="112">
        <f>'Despesas Trabalhistas  1.2'!K32</f>
        <v>0</v>
      </c>
      <c r="K15" s="112">
        <f>'Despesas Trabalhistas  1.2'!L32</f>
        <v>0</v>
      </c>
      <c r="L15" s="112">
        <f>'Despesas Trabalhistas  1.2'!M32</f>
        <v>0</v>
      </c>
      <c r="M15" s="112">
        <f>'Despesas Trabalhistas  1.2'!N32</f>
        <v>3877.4480000000003</v>
      </c>
      <c r="N15" s="112">
        <f t="shared" si="2"/>
        <v>3877.4480000000003</v>
      </c>
      <c r="O15" s="12"/>
    </row>
    <row r="16" spans="1:15" ht="18" customHeight="1">
      <c r="A16" s="38" t="s">
        <v>42</v>
      </c>
      <c r="B16" s="113">
        <f aca="true" t="shared" si="5" ref="B16:L16">SUM(B13:B15)</f>
        <v>0</v>
      </c>
      <c r="C16" s="113">
        <f t="shared" si="5"/>
        <v>0</v>
      </c>
      <c r="D16" s="113">
        <f t="shared" si="5"/>
        <v>0</v>
      </c>
      <c r="E16" s="113">
        <f t="shared" si="5"/>
        <v>0</v>
      </c>
      <c r="F16" s="113">
        <f t="shared" si="5"/>
        <v>0</v>
      </c>
      <c r="G16" s="113">
        <f t="shared" si="5"/>
        <v>0</v>
      </c>
      <c r="H16" s="113">
        <f t="shared" si="5"/>
        <v>0</v>
      </c>
      <c r="I16" s="113">
        <f t="shared" si="5"/>
        <v>0</v>
      </c>
      <c r="J16" s="113">
        <f t="shared" si="5"/>
        <v>0</v>
      </c>
      <c r="K16" s="113">
        <f t="shared" si="5"/>
        <v>0</v>
      </c>
      <c r="L16" s="113">
        <f t="shared" si="5"/>
        <v>0</v>
      </c>
      <c r="M16" s="122">
        <f>M13+M14+M15</f>
        <v>52830.22900000001</v>
      </c>
      <c r="N16" s="113">
        <f t="shared" si="2"/>
        <v>52830.22900000001</v>
      </c>
      <c r="O16" s="12"/>
    </row>
    <row r="17" spans="1:15" s="2" customFormat="1" ht="18" customHeight="1">
      <c r="A17" s="19" t="s">
        <v>128</v>
      </c>
      <c r="B17" s="112">
        <f>'Despesas Trabalhistas  1.2'!C35</f>
        <v>0</v>
      </c>
      <c r="C17" s="112">
        <f>'Despesas Trabalhistas  1.2'!D35</f>
        <v>0</v>
      </c>
      <c r="D17" s="112">
        <f>'Despesas Trabalhistas  1.2'!E35</f>
        <v>0</v>
      </c>
      <c r="E17" s="112">
        <f>'Despesas Trabalhistas  1.2'!F35</f>
        <v>0</v>
      </c>
      <c r="F17" s="112">
        <f>'Despesas Trabalhistas  1.2'!G35</f>
        <v>0</v>
      </c>
      <c r="G17" s="112">
        <f>'Despesas Trabalhistas  1.2'!H35</f>
        <v>0</v>
      </c>
      <c r="H17" s="112">
        <f>'Despesas Trabalhistas  1.2'!I35</f>
        <v>54856.26</v>
      </c>
      <c r="I17" s="112">
        <f>'Despesas Trabalhistas  1.2'!J35</f>
        <v>0</v>
      </c>
      <c r="J17" s="112">
        <f>'Despesas Trabalhistas  1.2'!K35</f>
        <v>0</v>
      </c>
      <c r="K17" s="112">
        <f>'Despesas Trabalhistas  1.2'!L35</f>
        <v>0</v>
      </c>
      <c r="L17" s="123">
        <f>'Despesas Trabalhistas  1.2'!M35</f>
        <v>0</v>
      </c>
      <c r="M17" s="132">
        <v>0</v>
      </c>
      <c r="N17" s="124">
        <f>SUM(B17:L17)</f>
        <v>54856.26</v>
      </c>
      <c r="O17" s="36"/>
    </row>
    <row r="18" spans="1:15" s="2" customFormat="1" ht="18" customHeight="1">
      <c r="A18" s="19" t="s">
        <v>91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f>'Despesas Trabalhistas  1.2'!I36</f>
        <v>548.5626000000001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24">
        <f>SUM(B18:M18)</f>
        <v>548.5626000000001</v>
      </c>
      <c r="O18" s="36"/>
    </row>
    <row r="19" spans="1:15" ht="15" customHeight="1">
      <c r="A19" s="20" t="s">
        <v>113</v>
      </c>
      <c r="B19" s="112">
        <f>'Despesas Trabalhistas  1.2'!C37</f>
        <v>0</v>
      </c>
      <c r="C19" s="112">
        <f>'Despesas Trabalhistas  1.2'!D37</f>
        <v>0</v>
      </c>
      <c r="D19" s="112">
        <f>'Despesas Trabalhistas  1.2'!E37</f>
        <v>0</v>
      </c>
      <c r="E19" s="112">
        <f>'Despesas Trabalhistas  1.2'!F37</f>
        <v>0</v>
      </c>
      <c r="F19" s="112">
        <f>'Despesas Trabalhistas  1.2'!G37</f>
        <v>0</v>
      </c>
      <c r="G19" s="112">
        <f>'Despesas Trabalhistas  1.2'!H37</f>
        <v>0</v>
      </c>
      <c r="H19" s="112">
        <f>'Despesas Trabalhistas  1.2'!I37</f>
        <v>4388.500800000001</v>
      </c>
      <c r="I19" s="112">
        <f>'Despesas Trabalhistas  1.2'!J37</f>
        <v>0</v>
      </c>
      <c r="J19" s="112">
        <f>'Despesas Trabalhistas  1.2'!K37</f>
        <v>0</v>
      </c>
      <c r="K19" s="112">
        <f>'Despesas Trabalhistas  1.2'!L37</f>
        <v>0</v>
      </c>
      <c r="L19" s="123">
        <f>'Despesas Trabalhistas  1.2'!M37</f>
        <v>0</v>
      </c>
      <c r="M19" s="133">
        <v>0</v>
      </c>
      <c r="N19" s="124">
        <f>SUM(B19:L19)</f>
        <v>4388.500800000001</v>
      </c>
      <c r="O19" s="12"/>
    </row>
    <row r="20" spans="1:14" ht="18" customHeight="1">
      <c r="A20" s="37" t="s">
        <v>87</v>
      </c>
      <c r="B20" s="113">
        <f>SUM(B17:B19)</f>
        <v>0</v>
      </c>
      <c r="C20" s="113">
        <f aca="true" t="shared" si="6" ref="C20:L20">SUM(C17:C19)</f>
        <v>0</v>
      </c>
      <c r="D20" s="113">
        <f t="shared" si="6"/>
        <v>0</v>
      </c>
      <c r="E20" s="113">
        <f t="shared" si="6"/>
        <v>0</v>
      </c>
      <c r="F20" s="113">
        <f t="shared" si="6"/>
        <v>0</v>
      </c>
      <c r="G20" s="113">
        <f t="shared" si="6"/>
        <v>0</v>
      </c>
      <c r="H20" s="113">
        <f>SUM(H17:H19)</f>
        <v>59793.3234</v>
      </c>
      <c r="I20" s="113">
        <f t="shared" si="6"/>
        <v>0</v>
      </c>
      <c r="J20" s="113">
        <f t="shared" si="6"/>
        <v>0</v>
      </c>
      <c r="K20" s="113">
        <f t="shared" si="6"/>
        <v>0</v>
      </c>
      <c r="L20" s="113">
        <f t="shared" si="6"/>
        <v>0</v>
      </c>
      <c r="M20" s="125">
        <f>SUM(M17:M19)</f>
        <v>0</v>
      </c>
      <c r="N20" s="113">
        <f t="shared" si="2"/>
        <v>59793.3234</v>
      </c>
    </row>
    <row r="21" spans="1:14" s="2" customFormat="1" ht="9" customHeight="1">
      <c r="A21" s="13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31"/>
      <c r="N21" s="121"/>
    </row>
    <row r="22" spans="1:14" s="2" customFormat="1" ht="18" customHeight="1">
      <c r="A22" s="39" t="s">
        <v>86</v>
      </c>
      <c r="B22" s="112">
        <v>175.1</v>
      </c>
      <c r="C22" s="112">
        <v>175.1</v>
      </c>
      <c r="D22" s="112">
        <v>175.1</v>
      </c>
      <c r="E22" s="112">
        <v>175.1</v>
      </c>
      <c r="F22" s="112">
        <v>175.1</v>
      </c>
      <c r="G22" s="112">
        <v>175.1</v>
      </c>
      <c r="H22" s="112">
        <v>175.1</v>
      </c>
      <c r="I22" s="112">
        <v>175.1</v>
      </c>
      <c r="J22" s="112">
        <v>175.1</v>
      </c>
      <c r="K22" s="112">
        <v>175.1</v>
      </c>
      <c r="L22" s="112">
        <v>175.1</v>
      </c>
      <c r="M22" s="112">
        <v>175.1</v>
      </c>
      <c r="N22" s="112">
        <f>SUM(B22:M22)</f>
        <v>2101.1999999999994</v>
      </c>
    </row>
    <row r="23" spans="1:14" s="2" customFormat="1" ht="18" customHeight="1">
      <c r="A23" s="39" t="s">
        <v>65</v>
      </c>
      <c r="B23" s="112">
        <v>500</v>
      </c>
      <c r="C23" s="112">
        <v>500</v>
      </c>
      <c r="D23" s="112">
        <v>500</v>
      </c>
      <c r="E23" s="112">
        <v>500</v>
      </c>
      <c r="F23" s="112">
        <v>500</v>
      </c>
      <c r="G23" s="112">
        <v>500</v>
      </c>
      <c r="H23" s="112">
        <v>500</v>
      </c>
      <c r="I23" s="112">
        <v>500</v>
      </c>
      <c r="J23" s="112">
        <v>500</v>
      </c>
      <c r="K23" s="112">
        <v>500</v>
      </c>
      <c r="L23" s="112">
        <v>500</v>
      </c>
      <c r="M23" s="112">
        <v>500</v>
      </c>
      <c r="N23" s="112">
        <v>6000</v>
      </c>
    </row>
    <row r="24" spans="1:14" ht="15" customHeight="1">
      <c r="A24" s="39" t="s">
        <v>50</v>
      </c>
      <c r="B24" s="112">
        <f>'Despesas Trabalhistas  1.2'!C42</f>
        <v>2304</v>
      </c>
      <c r="C24" s="112">
        <f>'Despesas Trabalhistas  1.2'!D42</f>
        <v>3840</v>
      </c>
      <c r="D24" s="112">
        <f>'Despesas Trabalhistas  1.2'!E42</f>
        <v>3840</v>
      </c>
      <c r="E24" s="112">
        <f>'Despesas Trabalhistas  1.2'!F42</f>
        <v>3840</v>
      </c>
      <c r="F24" s="112">
        <f>'Despesas Trabalhistas  1.2'!G42</f>
        <v>3840</v>
      </c>
      <c r="G24" s="112">
        <f>'Despesas Trabalhistas  1.2'!H42</f>
        <v>3840</v>
      </c>
      <c r="H24" s="112">
        <f>'Despesas Trabalhistas  1.2'!I42</f>
        <v>1260</v>
      </c>
      <c r="I24" s="112">
        <f>'Despesas Trabalhistas  1.2'!J42</f>
        <v>3840</v>
      </c>
      <c r="J24" s="112">
        <f>'Despesas Trabalhistas  1.2'!K42</f>
        <v>3840</v>
      </c>
      <c r="K24" s="112">
        <f>'Despesas Trabalhistas  1.2'!L42</f>
        <v>3840</v>
      </c>
      <c r="L24" s="112">
        <f>'Despesas Trabalhistas  1.2'!M42</f>
        <v>3840</v>
      </c>
      <c r="M24" s="112">
        <f>'Despesas Trabalhistas  1.2'!N42</f>
        <v>3840</v>
      </c>
      <c r="N24" s="112">
        <f t="shared" si="2"/>
        <v>41964</v>
      </c>
    </row>
    <row r="25" spans="1:14" ht="15" customHeight="1">
      <c r="A25" s="39" t="s">
        <v>43</v>
      </c>
      <c r="B25" s="112">
        <f>'Despesas Trabalhistas  1.2'!C43</f>
        <v>1601.4</v>
      </c>
      <c r="C25" s="112">
        <f>'Despesas Trabalhistas  1.2'!D43</f>
        <v>1601.4</v>
      </c>
      <c r="D25" s="112">
        <f>'Despesas Trabalhistas  1.2'!E43</f>
        <v>1649</v>
      </c>
      <c r="E25" s="112">
        <f>'Despesas Trabalhistas  1.2'!F43</f>
        <v>1649</v>
      </c>
      <c r="F25" s="112">
        <f>'Despesas Trabalhistas  1.2'!G43</f>
        <v>1649</v>
      </c>
      <c r="G25" s="112">
        <f>'Despesas Trabalhistas  1.2'!H43</f>
        <v>1649</v>
      </c>
      <c r="H25" s="112">
        <f>'Despesas Trabalhistas  1.2'!I43</f>
        <v>1649</v>
      </c>
      <c r="I25" s="112">
        <f>'Despesas Trabalhistas  1.2'!J43</f>
        <v>1649</v>
      </c>
      <c r="J25" s="112">
        <f>'Despesas Trabalhistas  1.2'!K43</f>
        <v>1649</v>
      </c>
      <c r="K25" s="112">
        <f>'Despesas Trabalhistas  1.2'!L43</f>
        <v>1649</v>
      </c>
      <c r="L25" s="112">
        <f>'Despesas Trabalhistas  1.2'!M43</f>
        <v>1649</v>
      </c>
      <c r="M25" s="112">
        <f>'Despesas Trabalhistas  1.2'!N43</f>
        <v>1649</v>
      </c>
      <c r="N25" s="112">
        <f t="shared" si="2"/>
        <v>19692.8</v>
      </c>
    </row>
    <row r="26" spans="1:14" ht="18" customHeight="1">
      <c r="A26" s="37" t="s">
        <v>88</v>
      </c>
      <c r="B26" s="113">
        <f aca="true" t="shared" si="7" ref="B26:M26">SUM(B22:B25)</f>
        <v>4580.5</v>
      </c>
      <c r="C26" s="113">
        <f t="shared" si="7"/>
        <v>6116.5</v>
      </c>
      <c r="D26" s="113">
        <f t="shared" si="7"/>
        <v>6164.1</v>
      </c>
      <c r="E26" s="113">
        <f t="shared" si="7"/>
        <v>6164.1</v>
      </c>
      <c r="F26" s="113">
        <f t="shared" si="7"/>
        <v>6164.1</v>
      </c>
      <c r="G26" s="113">
        <f t="shared" si="7"/>
        <v>6164.1</v>
      </c>
      <c r="H26" s="113">
        <f t="shared" si="7"/>
        <v>3584.1</v>
      </c>
      <c r="I26" s="113">
        <f t="shared" si="7"/>
        <v>6164.1</v>
      </c>
      <c r="J26" s="113">
        <f t="shared" si="7"/>
        <v>6164.1</v>
      </c>
      <c r="K26" s="113">
        <f t="shared" si="7"/>
        <v>6164.1</v>
      </c>
      <c r="L26" s="113">
        <f t="shared" si="7"/>
        <v>6164.1</v>
      </c>
      <c r="M26" s="113">
        <f t="shared" si="7"/>
        <v>6164.1</v>
      </c>
      <c r="N26" s="113">
        <f>B26+C26+D26+E26+F26+G26+H26+I26+J26+K26+L26+M26</f>
        <v>69757.99999999999</v>
      </c>
    </row>
    <row r="27" spans="1:14" ht="11.25" customHeight="1">
      <c r="A27" s="20"/>
      <c r="B27" s="116"/>
      <c r="C27" s="116"/>
      <c r="D27" s="116"/>
      <c r="E27" s="11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ht="18" customHeight="1">
      <c r="A28" s="38" t="s">
        <v>84</v>
      </c>
      <c r="B28" s="117">
        <f>B10+B12+B26</f>
        <v>8204.3752</v>
      </c>
      <c r="C28" s="117">
        <f>C10+C12+C26</f>
        <v>10231.705000000002</v>
      </c>
      <c r="D28" s="117">
        <f>D10+D12+D26</f>
        <v>10526.229000000001</v>
      </c>
      <c r="E28" s="117">
        <f aca="true" t="shared" si="8" ref="E28:M28">E10+E12+E16+E20+E26</f>
        <v>10526.229000000001</v>
      </c>
      <c r="F28" s="117">
        <f t="shared" si="8"/>
        <v>10526.229000000001</v>
      </c>
      <c r="G28" s="117">
        <f t="shared" si="8"/>
        <v>10526.229000000001</v>
      </c>
      <c r="H28" s="117">
        <f>H10+H12+H20+H26</f>
        <v>63898.2282</v>
      </c>
      <c r="I28" s="117">
        <f t="shared" si="8"/>
        <v>10526.229000000001</v>
      </c>
      <c r="J28" s="117">
        <f t="shared" si="8"/>
        <v>10526.229000000001</v>
      </c>
      <c r="K28" s="117">
        <f t="shared" si="8"/>
        <v>10526.229000000001</v>
      </c>
      <c r="L28" s="117">
        <f t="shared" si="8"/>
        <v>10526.229000000001</v>
      </c>
      <c r="M28" s="117">
        <f t="shared" si="8"/>
        <v>63356.458000000006</v>
      </c>
      <c r="N28" s="113">
        <f>SUM(B28:M28)</f>
        <v>229900.5984</v>
      </c>
    </row>
    <row r="29" spans="1:14" s="2" customFormat="1" ht="18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21"/>
    </row>
    <row r="30" spans="1:14" s="2" customFormat="1" ht="18" customHeight="1">
      <c r="A30" s="14" t="s">
        <v>103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s="2" customFormat="1" ht="18" customHeight="1">
      <c r="A31" s="20" t="s">
        <v>110</v>
      </c>
      <c r="B31" s="112">
        <f>'Custos Indiretos'!E12/12</f>
        <v>0</v>
      </c>
      <c r="C31" s="112">
        <f>'Custos Indiretos'!E12/12</f>
        <v>0</v>
      </c>
      <c r="D31" s="112">
        <f>'Custos Indiretos'!E12/12</f>
        <v>0</v>
      </c>
      <c r="E31" s="112">
        <f>'Custos Indiretos'!E12/12</f>
        <v>0</v>
      </c>
      <c r="F31" s="112">
        <f>'Custos Indiretos'!E12/12</f>
        <v>0</v>
      </c>
      <c r="G31" s="112">
        <f>'Custos Indiretos'!E12/12</f>
        <v>0</v>
      </c>
      <c r="H31" s="112">
        <f>'Custos Indiretos'!E12/12</f>
        <v>0</v>
      </c>
      <c r="I31" s="112">
        <f>'Custos Indiretos'!E12/12</f>
        <v>0</v>
      </c>
      <c r="J31" s="112">
        <f>'Custos Indiretos'!E12/12</f>
        <v>0</v>
      </c>
      <c r="K31" s="112">
        <f>'Custos Indiretos'!E12/12</f>
        <v>0</v>
      </c>
      <c r="L31" s="112">
        <f>'Custos Indiretos'!E12/12</f>
        <v>0</v>
      </c>
      <c r="M31" s="112">
        <f>'Custos Indiretos'!E12/12</f>
        <v>0</v>
      </c>
      <c r="N31" s="112">
        <f>SUM(B31:M31)</f>
        <v>0</v>
      </c>
    </row>
    <row r="32" spans="1:14" s="2" customFormat="1" ht="18" customHeight="1">
      <c r="A32" s="37" t="s">
        <v>24</v>
      </c>
      <c r="B32" s="113">
        <f>B31</f>
        <v>0</v>
      </c>
      <c r="C32" s="113">
        <f aca="true" t="shared" si="9" ref="C32:M32">C31</f>
        <v>0</v>
      </c>
      <c r="D32" s="113">
        <f t="shared" si="9"/>
        <v>0</v>
      </c>
      <c r="E32" s="113">
        <f t="shared" si="9"/>
        <v>0</v>
      </c>
      <c r="F32" s="113">
        <f t="shared" si="9"/>
        <v>0</v>
      </c>
      <c r="G32" s="113">
        <f t="shared" si="9"/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>SUM(B32:M32)</f>
        <v>0</v>
      </c>
    </row>
    <row r="33" spans="1:14" ht="11.25" customHeight="1">
      <c r="A33" s="13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21" customHeight="1">
      <c r="A34" s="38" t="s">
        <v>111</v>
      </c>
      <c r="B34" s="117">
        <f>B28+B32</f>
        <v>8204.3752</v>
      </c>
      <c r="C34" s="117">
        <f aca="true" t="shared" si="10" ref="C34:M34">C28+C32</f>
        <v>10231.705000000002</v>
      </c>
      <c r="D34" s="117">
        <f t="shared" si="10"/>
        <v>10526.229000000001</v>
      </c>
      <c r="E34" s="117">
        <f t="shared" si="10"/>
        <v>10526.229000000001</v>
      </c>
      <c r="F34" s="117">
        <f t="shared" si="10"/>
        <v>10526.229000000001</v>
      </c>
      <c r="G34" s="117">
        <f t="shared" si="10"/>
        <v>10526.229000000001</v>
      </c>
      <c r="H34" s="117">
        <f t="shared" si="10"/>
        <v>63898.2282</v>
      </c>
      <c r="I34" s="117">
        <f t="shared" si="10"/>
        <v>10526.229000000001</v>
      </c>
      <c r="J34" s="117">
        <f t="shared" si="10"/>
        <v>10526.229000000001</v>
      </c>
      <c r="K34" s="117">
        <f t="shared" si="10"/>
        <v>10526.229000000001</v>
      </c>
      <c r="L34" s="117">
        <f t="shared" si="10"/>
        <v>10526.229000000001</v>
      </c>
      <c r="M34" s="117">
        <f t="shared" si="10"/>
        <v>63356.458000000006</v>
      </c>
      <c r="N34" s="113">
        <f>SUM(B34:M34)</f>
        <v>229900.5984</v>
      </c>
    </row>
    <row r="35" spans="1:15" ht="15" customHeight="1">
      <c r="A35" s="40"/>
      <c r="B35" s="118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51"/>
    </row>
    <row r="36" spans="1:14" ht="18" customHeight="1">
      <c r="A36" s="14" t="s">
        <v>44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s="2" customFormat="1" ht="20.25" customHeight="1">
      <c r="A37" s="20" t="s">
        <v>45</v>
      </c>
      <c r="B37" s="112">
        <v>0</v>
      </c>
      <c r="C37" s="112">
        <v>24030</v>
      </c>
      <c r="D37" s="112">
        <f aca="true" t="shared" si="11" ref="D37:M37">C37</f>
        <v>24030</v>
      </c>
      <c r="E37" s="112">
        <f t="shared" si="11"/>
        <v>24030</v>
      </c>
      <c r="F37" s="112">
        <f t="shared" si="11"/>
        <v>24030</v>
      </c>
      <c r="G37" s="112">
        <f t="shared" si="11"/>
        <v>24030</v>
      </c>
      <c r="H37" s="112">
        <f t="shared" si="11"/>
        <v>24030</v>
      </c>
      <c r="I37" s="112">
        <f t="shared" si="11"/>
        <v>24030</v>
      </c>
      <c r="J37" s="112">
        <f t="shared" si="11"/>
        <v>24030</v>
      </c>
      <c r="K37" s="112">
        <f t="shared" si="11"/>
        <v>24030</v>
      </c>
      <c r="L37" s="112">
        <f t="shared" si="11"/>
        <v>24030</v>
      </c>
      <c r="M37" s="112">
        <f t="shared" si="11"/>
        <v>24030</v>
      </c>
      <c r="N37" s="112">
        <f>SUM(B37:M37)</f>
        <v>264330</v>
      </c>
    </row>
    <row r="38" spans="1:14" ht="20.25" customHeight="1">
      <c r="A38" s="37" t="s">
        <v>108</v>
      </c>
      <c r="B38" s="113">
        <f>B37</f>
        <v>0</v>
      </c>
      <c r="C38" s="113">
        <f aca="true" t="shared" si="12" ref="C38:M38">C37</f>
        <v>24030</v>
      </c>
      <c r="D38" s="113">
        <f t="shared" si="12"/>
        <v>24030</v>
      </c>
      <c r="E38" s="113">
        <f t="shared" si="12"/>
        <v>24030</v>
      </c>
      <c r="F38" s="113">
        <f t="shared" si="12"/>
        <v>24030</v>
      </c>
      <c r="G38" s="113">
        <f t="shared" si="12"/>
        <v>24030</v>
      </c>
      <c r="H38" s="113">
        <f t="shared" si="12"/>
        <v>24030</v>
      </c>
      <c r="I38" s="113">
        <f t="shared" si="12"/>
        <v>24030</v>
      </c>
      <c r="J38" s="113">
        <f t="shared" si="12"/>
        <v>24030</v>
      </c>
      <c r="K38" s="113">
        <f t="shared" si="12"/>
        <v>24030</v>
      </c>
      <c r="L38" s="113">
        <f t="shared" si="12"/>
        <v>24030</v>
      </c>
      <c r="M38" s="113">
        <f t="shared" si="12"/>
        <v>24030</v>
      </c>
      <c r="N38" s="113">
        <f>SUM(B38:M38)</f>
        <v>264330</v>
      </c>
    </row>
    <row r="39" spans="1:14" ht="18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3.5" customHeight="1">
      <c r="A40" s="27"/>
      <c r="B40" s="11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3.5" customHeight="1">
      <c r="A41" s="37" t="s">
        <v>109</v>
      </c>
      <c r="B41" s="117">
        <f>B6+B34+B38</f>
        <v>48469.6552</v>
      </c>
      <c r="C41" s="117">
        <f>C6+C34+C38</f>
        <v>79986.205</v>
      </c>
      <c r="D41" s="117">
        <f aca="true" t="shared" si="13" ref="D41:L41">D6+D34+D38</f>
        <v>83024.329</v>
      </c>
      <c r="E41" s="117">
        <f t="shared" si="13"/>
        <v>83024.329</v>
      </c>
      <c r="F41" s="117">
        <f t="shared" si="13"/>
        <v>83024.329</v>
      </c>
      <c r="G41" s="117">
        <f t="shared" si="13"/>
        <v>83024.329</v>
      </c>
      <c r="H41" s="117">
        <f t="shared" si="13"/>
        <v>93714.9482</v>
      </c>
      <c r="I41" s="117">
        <f t="shared" si="13"/>
        <v>83024.329</v>
      </c>
      <c r="J41" s="117">
        <f t="shared" si="13"/>
        <v>83024.329</v>
      </c>
      <c r="K41" s="117">
        <f t="shared" si="13"/>
        <v>83024.329</v>
      </c>
      <c r="L41" s="117">
        <f t="shared" si="13"/>
        <v>83024.329</v>
      </c>
      <c r="M41" s="117">
        <v>135854.56</v>
      </c>
      <c r="N41" s="119">
        <f>SUM(B41:M41)</f>
        <v>1022220.0004</v>
      </c>
    </row>
    <row r="42" spans="1:14" ht="15" customHeight="1">
      <c r="A42" s="27"/>
      <c r="B42" s="4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27.7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7"/>
      <c r="L43" s="27"/>
      <c r="M43" s="27"/>
      <c r="N43" s="43">
        <f>N6+N10+N12+N16+N20+N26+N32+N38</f>
        <v>1022219.9983999999</v>
      </c>
    </row>
    <row r="44" spans="1:14" ht="22.5" customHeight="1">
      <c r="A44" s="41"/>
      <c r="B44" s="4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5.75" customHeight="1">
      <c r="A45" s="216" t="s">
        <v>85</v>
      </c>
      <c r="B45" s="216"/>
      <c r="C45" s="216"/>
      <c r="D45" s="216"/>
      <c r="E45" s="216"/>
      <c r="F45" s="216"/>
      <c r="G45" s="27"/>
      <c r="H45" s="27"/>
      <c r="I45" s="27"/>
      <c r="J45" s="27"/>
      <c r="K45" s="27"/>
      <c r="L45" s="27"/>
      <c r="M45" s="27"/>
      <c r="N45" s="27"/>
    </row>
    <row r="46" spans="1:14" ht="16.5" customHeight="1">
      <c r="A46" s="35"/>
      <c r="B46" s="214" t="s">
        <v>46</v>
      </c>
      <c r="C46" s="214"/>
      <c r="D46" s="27"/>
      <c r="E46" s="43"/>
      <c r="F46" s="27"/>
      <c r="G46" s="27"/>
      <c r="H46" s="27"/>
      <c r="I46" s="27"/>
      <c r="J46" s="27"/>
      <c r="K46" s="27"/>
      <c r="L46" s="27"/>
      <c r="M46" s="43"/>
      <c r="N46" s="43"/>
    </row>
    <row r="47" spans="1:14" ht="16.5" customHeight="1">
      <c r="A47" s="42" t="s">
        <v>36</v>
      </c>
      <c r="B47" s="217">
        <f>N6</f>
        <v>527989.3999999999</v>
      </c>
      <c r="C47" s="217"/>
      <c r="D47" s="221"/>
      <c r="E47" s="222"/>
      <c r="F47" s="223"/>
      <c r="G47" s="27"/>
      <c r="H47" s="27"/>
      <c r="I47" s="27"/>
      <c r="J47" s="27"/>
      <c r="K47" s="27"/>
      <c r="L47" s="27"/>
      <c r="M47" s="27"/>
      <c r="N47" s="27"/>
    </row>
    <row r="48" spans="1:14" ht="16.5" customHeight="1">
      <c r="A48" s="42" t="s">
        <v>38</v>
      </c>
      <c r="B48" s="217">
        <v>229900.6</v>
      </c>
      <c r="C48" s="217"/>
      <c r="D48" s="221"/>
      <c r="E48" s="222"/>
      <c r="F48" s="224"/>
      <c r="G48" s="27"/>
      <c r="H48" s="27"/>
      <c r="I48" s="27"/>
      <c r="J48" s="27"/>
      <c r="K48" s="27"/>
      <c r="L48" s="27"/>
      <c r="M48" s="27"/>
      <c r="N48" s="27"/>
    </row>
    <row r="49" spans="1:14" ht="16.5" customHeight="1">
      <c r="A49" s="42" t="s">
        <v>103</v>
      </c>
      <c r="B49" s="227">
        <f>N32</f>
        <v>0</v>
      </c>
      <c r="C49" s="228"/>
      <c r="D49" s="141"/>
      <c r="E49" s="163"/>
      <c r="F49" s="164"/>
      <c r="G49" s="27"/>
      <c r="H49" s="27"/>
      <c r="I49" s="27"/>
      <c r="J49" s="27"/>
      <c r="K49" s="27"/>
      <c r="L49" s="27"/>
      <c r="M49" s="27"/>
      <c r="N49" s="27"/>
    </row>
    <row r="50" spans="1:14" ht="15.75" customHeight="1">
      <c r="A50" s="42" t="s">
        <v>47</v>
      </c>
      <c r="B50" s="226">
        <v>264330</v>
      </c>
      <c r="C50" s="226"/>
      <c r="D50" s="27"/>
      <c r="E50" s="182"/>
      <c r="F50" s="183"/>
      <c r="G50" s="27"/>
      <c r="H50" s="27"/>
      <c r="I50" s="27"/>
      <c r="J50" s="27"/>
      <c r="K50" s="27"/>
      <c r="L50" s="27"/>
      <c r="M50" s="27"/>
      <c r="N50" s="27"/>
    </row>
    <row r="51" spans="1:14" ht="15">
      <c r="A51" s="34" t="s">
        <v>48</v>
      </c>
      <c r="B51" s="226">
        <f>SUM(B47:C50)</f>
        <v>1022219.9999999999</v>
      </c>
      <c r="C51" s="226"/>
      <c r="D51" s="43"/>
      <c r="E51" s="182"/>
      <c r="F51" s="184"/>
      <c r="G51" s="27"/>
      <c r="H51" s="27"/>
      <c r="I51" s="27"/>
      <c r="J51" s="27"/>
      <c r="K51" s="27"/>
      <c r="L51" s="27"/>
      <c r="M51" s="27"/>
      <c r="N51" s="27"/>
    </row>
    <row r="52" spans="1:14" ht="15">
      <c r="A52" s="225"/>
      <c r="B52" s="225"/>
      <c r="C52" s="225"/>
      <c r="D52" s="225"/>
      <c r="E52" s="225"/>
      <c r="F52" s="225"/>
      <c r="G52" s="225"/>
      <c r="H52" s="225"/>
      <c r="I52" s="225"/>
      <c r="J52" s="27"/>
      <c r="K52" s="27"/>
      <c r="L52" s="27"/>
      <c r="M52" s="27"/>
      <c r="N52" s="27"/>
    </row>
    <row r="53" spans="1:14" ht="15">
      <c r="A53" s="27"/>
      <c r="B53" s="4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5">
      <c r="A54" s="27"/>
      <c r="B54" s="4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27.75" customHeight="1">
      <c r="A55" s="27"/>
      <c r="B55" s="4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27.75" customHeight="1">
      <c r="A56" s="27"/>
      <c r="B56" s="4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27.75" customHeight="1">
      <c r="A57" s="27"/>
      <c r="B57" s="43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27.75" customHeight="1">
      <c r="A58" s="27"/>
      <c r="B58" s="43"/>
      <c r="C58" s="27"/>
      <c r="D58" s="27"/>
      <c r="E58" s="27"/>
      <c r="F58" s="27"/>
      <c r="G58" s="27"/>
      <c r="H58" s="27"/>
      <c r="I58" s="143"/>
      <c r="J58" s="143"/>
      <c r="K58" s="143"/>
      <c r="L58" s="27"/>
      <c r="M58" s="27"/>
      <c r="N58" s="27"/>
    </row>
    <row r="59" spans="1:14" ht="27.75" customHeight="1">
      <c r="A59" s="27"/>
      <c r="B59" s="4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27.75" customHeight="1">
      <c r="A60" s="27"/>
      <c r="B60" s="4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27.75" customHeight="1">
      <c r="A61" s="27"/>
      <c r="B61" s="4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27.75" customHeight="1">
      <c r="A62" s="27"/>
      <c r="B62" s="4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27.75" customHeight="1">
      <c r="A63" s="27"/>
      <c r="B63" s="4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27.75" customHeight="1">
      <c r="A64" s="27"/>
      <c r="B64" s="4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27.75" customHeight="1">
      <c r="A65" s="27"/>
      <c r="B65" s="4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.75" customHeight="1">
      <c r="A66" s="27"/>
      <c r="B66" s="4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27.75" customHeight="1">
      <c r="A67" s="27"/>
      <c r="B67" s="4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27.75" customHeight="1">
      <c r="A68" s="27"/>
      <c r="B68" s="4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27.75" customHeight="1">
      <c r="A69" s="27"/>
      <c r="B69" s="4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27.75" customHeight="1">
      <c r="A70" s="27"/>
      <c r="B70" s="43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27.75" customHeight="1">
      <c r="A71" s="27"/>
      <c r="B71" s="4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27.75" customHeight="1">
      <c r="A72" s="27"/>
      <c r="B72" s="4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27.75" customHeight="1">
      <c r="A73" s="27"/>
      <c r="B73" s="43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27.75" customHeight="1">
      <c r="A74" s="27"/>
      <c r="B74" s="4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27.75" customHeight="1">
      <c r="A75" s="27"/>
      <c r="B75" s="43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27.75" customHeight="1">
      <c r="A76" s="27"/>
      <c r="B76" s="4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27.75" customHeight="1">
      <c r="A77" s="27"/>
      <c r="B77" s="43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27.75" customHeight="1">
      <c r="A78" s="27"/>
      <c r="B78" s="4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27.75" customHeight="1">
      <c r="A79" s="27"/>
      <c r="B79" s="43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27.75" customHeight="1">
      <c r="A80" s="27"/>
      <c r="B80" s="4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27.75" customHeight="1">
      <c r="A81" s="27"/>
      <c r="B81" s="43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27.75" customHeight="1">
      <c r="A82" s="27"/>
      <c r="B82" s="4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27.75" customHeight="1">
      <c r="A83" s="27"/>
      <c r="B83" s="4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27.75" customHeight="1">
      <c r="A84" s="27"/>
      <c r="B84" s="4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27.75" customHeight="1">
      <c r="A85" s="27"/>
      <c r="B85" s="43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27.75" customHeight="1">
      <c r="A86" s="27"/>
      <c r="B86" s="43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27.75" customHeight="1">
      <c r="A87" s="27"/>
      <c r="B87" s="43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27.75" customHeight="1">
      <c r="A88" s="27"/>
      <c r="B88" s="43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27.75" customHeight="1">
      <c r="A89" s="27"/>
      <c r="B89" s="4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27.75" customHeight="1">
      <c r="A90" s="27"/>
      <c r="B90" s="43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27.75" customHeight="1">
      <c r="A91" s="27"/>
      <c r="B91" s="4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27.75" customHeight="1">
      <c r="A92" s="27"/>
      <c r="B92" s="4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27.75" customHeight="1">
      <c r="A93" s="27"/>
      <c r="B93" s="43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27.75" customHeight="1">
      <c r="A94" s="27"/>
      <c r="B94" s="43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27.75" customHeight="1">
      <c r="A95" s="27"/>
      <c r="B95" s="43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27.75" customHeight="1">
      <c r="A96" s="27"/>
      <c r="B96" s="43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27.75" customHeight="1">
      <c r="A97" s="27"/>
      <c r="B97" s="43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27.75" customHeight="1">
      <c r="A98" s="27"/>
      <c r="B98" s="43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27.75" customHeight="1">
      <c r="A99" s="27"/>
      <c r="B99" s="43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27.75" customHeight="1">
      <c r="A100" s="27"/>
      <c r="B100" s="43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27.75" customHeight="1">
      <c r="A101" s="27"/>
      <c r="B101" s="43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27.75" customHeight="1">
      <c r="A102" s="27"/>
      <c r="B102" s="43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27.75" customHeight="1">
      <c r="A103" s="27"/>
      <c r="B103" s="43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27.75" customHeight="1">
      <c r="A104" s="27"/>
      <c r="B104" s="4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27.75" customHeight="1">
      <c r="A105" s="27"/>
      <c r="B105" s="4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27.75" customHeight="1">
      <c r="A106" s="27"/>
      <c r="B106" s="43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27.75" customHeight="1">
      <c r="A107" s="27"/>
      <c r="B107" s="4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27.75" customHeight="1">
      <c r="A108" s="27"/>
      <c r="B108" s="43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27.75" customHeight="1">
      <c r="A109" s="27"/>
      <c r="B109" s="4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27.75" customHeight="1">
      <c r="A110" s="27"/>
      <c r="B110" s="43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27.75" customHeight="1">
      <c r="A111" s="27"/>
      <c r="B111" s="43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ht="27.75" customHeight="1">
      <c r="A112" s="27"/>
      <c r="B112" s="43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27.75" customHeight="1">
      <c r="A113" s="27"/>
      <c r="B113" s="43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27.75" customHeight="1">
      <c r="A114" s="27"/>
      <c r="B114" s="43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27.75" customHeight="1">
      <c r="A115" s="27"/>
      <c r="B115" s="43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27.75" customHeight="1">
      <c r="A116" s="27"/>
      <c r="B116" s="43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ht="27.75" customHeight="1">
      <c r="A117" s="27"/>
      <c r="B117" s="4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ht="27.75" customHeight="1">
      <c r="A118" s="27"/>
      <c r="B118" s="43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ht="27.75" customHeight="1">
      <c r="A119" s="27"/>
      <c r="B119" s="43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27.75" customHeight="1">
      <c r="A120" s="27"/>
      <c r="B120" s="43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ht="27.75" customHeight="1">
      <c r="A121" s="27"/>
      <c r="B121" s="43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27.75" customHeight="1">
      <c r="A122" s="27"/>
      <c r="B122" s="43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27.75" customHeight="1">
      <c r="A123" s="27"/>
      <c r="B123" s="4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27.75" customHeight="1">
      <c r="A124" s="27"/>
      <c r="B124" s="4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27.75" customHeight="1">
      <c r="A125" s="27"/>
      <c r="B125" s="43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27.75" customHeight="1">
      <c r="A126" s="27"/>
      <c r="B126" s="43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ht="27.75" customHeight="1">
      <c r="A127" s="27"/>
      <c r="B127" s="43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ht="27.75" customHeight="1">
      <c r="A128" s="27"/>
      <c r="B128" s="43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27.75" customHeight="1">
      <c r="A129" s="27"/>
      <c r="B129" s="43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ht="27.75" customHeight="1">
      <c r="A130" s="27"/>
      <c r="B130" s="43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27.75" customHeight="1">
      <c r="A131" s="27"/>
      <c r="B131" s="43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ht="27.75" customHeight="1">
      <c r="A132" s="27"/>
      <c r="B132" s="43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ht="27.75" customHeight="1">
      <c r="A133" s="27"/>
      <c r="B133" s="43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ht="27.75" customHeight="1">
      <c r="A134" s="27"/>
      <c r="B134" s="43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27.75" customHeight="1">
      <c r="A135" s="27"/>
      <c r="B135" s="43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ht="27.75" customHeight="1">
      <c r="A136" s="27"/>
      <c r="B136" s="43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27.75" customHeight="1">
      <c r="A137" s="27"/>
      <c r="B137" s="43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27.75" customHeight="1">
      <c r="A138" s="27"/>
      <c r="B138" s="43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27.75" customHeight="1">
      <c r="A139" s="27"/>
      <c r="B139" s="43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27.75" customHeight="1">
      <c r="A140" s="27"/>
      <c r="B140" s="43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27.75" customHeight="1">
      <c r="A141" s="27"/>
      <c r="B141" s="43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27.75" customHeight="1">
      <c r="A142" s="27"/>
      <c r="B142" s="43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27.75" customHeight="1">
      <c r="A143" s="27"/>
      <c r="B143" s="43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27.75" customHeight="1">
      <c r="A144" s="27"/>
      <c r="B144" s="43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27.75" customHeight="1">
      <c r="A145" s="27"/>
      <c r="B145" s="43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27.75" customHeight="1">
      <c r="A146" s="27"/>
      <c r="B146" s="43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27.75" customHeight="1">
      <c r="A147" s="27"/>
      <c r="B147" s="43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ht="27.75" customHeight="1">
      <c r="A148" s="27"/>
      <c r="B148" s="43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ht="27.75" customHeight="1">
      <c r="A149" s="27"/>
      <c r="B149" s="43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27.75" customHeight="1">
      <c r="A150" s="27"/>
      <c r="B150" s="43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ht="27.75" customHeight="1">
      <c r="A151" s="27"/>
      <c r="B151" s="43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27.75" customHeight="1">
      <c r="A152" s="27"/>
      <c r="B152" s="43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27.75" customHeight="1">
      <c r="A153" s="27"/>
      <c r="B153" s="43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ht="27.75" customHeight="1">
      <c r="A154" s="27"/>
      <c r="B154" s="43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27.75" customHeight="1">
      <c r="A155" s="27"/>
      <c r="B155" s="43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27.75" customHeight="1">
      <c r="A156" s="27"/>
      <c r="B156" s="43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27.75" customHeight="1">
      <c r="A157" s="27"/>
      <c r="B157" s="43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27.75" customHeight="1">
      <c r="A158" s="27"/>
      <c r="B158" s="43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27.75" customHeight="1">
      <c r="A159" s="27"/>
      <c r="B159" s="43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27.75" customHeight="1">
      <c r="A160" s="27"/>
      <c r="B160" s="43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27.75" customHeight="1">
      <c r="A161" s="27"/>
      <c r="B161" s="43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27.75" customHeight="1">
      <c r="A162" s="27"/>
      <c r="B162" s="43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ht="27.75" customHeight="1">
      <c r="A163" s="27"/>
      <c r="B163" s="43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ht="27.75" customHeight="1">
      <c r="A164" s="27"/>
      <c r="B164" s="43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27.75" customHeight="1">
      <c r="A165" s="27"/>
      <c r="B165" s="43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ht="27.75" customHeight="1">
      <c r="A166" s="27"/>
      <c r="B166" s="4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ht="27.75" customHeight="1">
      <c r="A167" s="27"/>
      <c r="B167" s="43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ht="27.75" customHeight="1">
      <c r="A168" s="27"/>
      <c r="B168" s="43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27.75" customHeight="1">
      <c r="A169" s="27"/>
      <c r="B169" s="43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27.75" customHeight="1">
      <c r="A170" s="27"/>
      <c r="B170" s="4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ht="27.75" customHeight="1">
      <c r="A171" s="27"/>
      <c r="B171" s="43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ht="27.75" customHeight="1">
      <c r="A172" s="27"/>
      <c r="B172" s="43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ht="27.75" customHeight="1">
      <c r="A173" s="27"/>
      <c r="B173" s="43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ht="27.75" customHeight="1">
      <c r="A174" s="27"/>
      <c r="B174" s="43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ht="27.75" customHeight="1">
      <c r="A175" s="27"/>
      <c r="B175" s="43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ht="27.75" customHeight="1">
      <c r="A176" s="27"/>
      <c r="B176" s="4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ht="27.75" customHeight="1">
      <c r="A177" s="27"/>
      <c r="B177" s="43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ht="27.75" customHeight="1">
      <c r="A178" s="27"/>
      <c r="B178" s="43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ht="27.75" customHeight="1">
      <c r="A179" s="27"/>
      <c r="B179" s="4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ht="27.75" customHeight="1">
      <c r="A180" s="27"/>
      <c r="B180" s="43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ht="27.75" customHeight="1">
      <c r="A181" s="27"/>
      <c r="B181" s="43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ht="27.75" customHeight="1">
      <c r="A182" s="27"/>
      <c r="B182" s="43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ht="27.75" customHeight="1">
      <c r="A183" s="27"/>
      <c r="B183" s="43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ht="27.75" customHeight="1">
      <c r="A184" s="27"/>
      <c r="B184" s="4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ht="27.75" customHeight="1">
      <c r="A185" s="27"/>
      <c r="B185" s="43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ht="27.75" customHeight="1">
      <c r="A186" s="27"/>
      <c r="B186" s="43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ht="27.75" customHeight="1">
      <c r="A187" s="27"/>
      <c r="B187" s="43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ht="27.75" customHeight="1">
      <c r="A188" s="27"/>
      <c r="B188" s="43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ht="27.75" customHeight="1">
      <c r="A189" s="27"/>
      <c r="B189" s="43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ht="27.75" customHeight="1">
      <c r="A190" s="27"/>
      <c r="B190" s="43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ht="27.75" customHeight="1">
      <c r="A191" s="27"/>
      <c r="B191" s="43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ht="27.75" customHeight="1">
      <c r="A192" s="27"/>
      <c r="B192" s="43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ht="27.75" customHeight="1">
      <c r="A193" s="27"/>
      <c r="B193" s="43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27.75" customHeight="1">
      <c r="A194" s="27"/>
      <c r="B194" s="43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ht="27.75" customHeight="1">
      <c r="A195" s="27"/>
      <c r="B195" s="43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27.75" customHeight="1">
      <c r="A196" s="27"/>
      <c r="B196" s="43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ht="27.75" customHeight="1">
      <c r="A197" s="27"/>
      <c r="B197" s="43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ht="27.75" customHeight="1">
      <c r="A198" s="27"/>
      <c r="B198" s="43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ht="27.75" customHeight="1">
      <c r="A199" s="27"/>
      <c r="B199" s="43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ht="27.75" customHeight="1">
      <c r="A200" s="27"/>
      <c r="B200" s="43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ht="27.75" customHeight="1">
      <c r="A201" s="27"/>
      <c r="B201" s="43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ht="27.75" customHeight="1">
      <c r="A202" s="27"/>
      <c r="B202" s="43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ht="27.75" customHeight="1">
      <c r="A203" s="27"/>
      <c r="B203" s="43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ht="27.75" customHeight="1">
      <c r="A204" s="27"/>
      <c r="B204" s="43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ht="27.75" customHeight="1">
      <c r="A205" s="27"/>
      <c r="B205" s="43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ht="27.75" customHeight="1">
      <c r="A206" s="27"/>
      <c r="B206" s="43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</sheetData>
  <sheetProtection selectLockedCells="1" selectUnlockedCells="1"/>
  <mergeCells count="15">
    <mergeCell ref="A52:I52"/>
    <mergeCell ref="B48:C48"/>
    <mergeCell ref="B50:C50"/>
    <mergeCell ref="B51:C51"/>
    <mergeCell ref="B49:C49"/>
    <mergeCell ref="A1:N1"/>
    <mergeCell ref="B2:N2"/>
    <mergeCell ref="A43:J43"/>
    <mergeCell ref="A45:F45"/>
    <mergeCell ref="B46:C46"/>
    <mergeCell ref="B47:C47"/>
    <mergeCell ref="A4:N4"/>
    <mergeCell ref="D47:D48"/>
    <mergeCell ref="E47:E48"/>
    <mergeCell ref="F47:F48"/>
  </mergeCells>
  <printOptions horizontalCentered="1" verticalCentered="1"/>
  <pageMargins left="0.3937007874015748" right="0.3937007874015748" top="1.2598425196850394" bottom="0.5118110236220472" header="0.3937007874015748" footer="0.3937007874015748"/>
  <pageSetup orientation="landscape" paperSize="9" scale="51" r:id="rId2"/>
  <headerFooter alignWithMargins="0">
    <oddHeader>&amp;C&amp;G</oddHeader>
    <oddFooter>&amp;C02</oddFooter>
  </headerFooter>
  <ignoredErrors>
    <ignoredError sqref="B11:D11 D5 E11:M11 N17:N18 N19 H28" formula="1"/>
    <ignoredError sqref="B47:C47 B51:C51 C50" evalError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9"/>
  <sheetViews>
    <sheetView zoomScalePageLayoutView="0" workbookViewId="0" topLeftCell="A19">
      <selection activeCell="B54" sqref="B54"/>
    </sheetView>
  </sheetViews>
  <sheetFormatPr defaultColWidth="9.140625" defaultRowHeight="12.75"/>
  <cols>
    <col min="2" max="2" width="13.140625" style="0" bestFit="1" customWidth="1"/>
    <col min="4" max="4" width="13.140625" style="0" bestFit="1" customWidth="1"/>
    <col min="6" max="6" width="10.57421875" style="0" bestFit="1" customWidth="1"/>
    <col min="7" max="7" width="13.140625" style="0" bestFit="1" customWidth="1"/>
  </cols>
  <sheetData>
    <row r="2" ht="13.5" thickBot="1"/>
    <row r="3" spans="2:7" ht="12.75">
      <c r="B3" s="147">
        <v>538212.14</v>
      </c>
      <c r="D3" s="149">
        <v>52341.74</v>
      </c>
      <c r="G3" s="149">
        <v>52341.74</v>
      </c>
    </row>
    <row r="4" spans="2:7" ht="12.75">
      <c r="B4" s="147">
        <v>172172.64</v>
      </c>
      <c r="D4" s="150">
        <v>47312.26</v>
      </c>
      <c r="G4" s="150">
        <v>47312.26</v>
      </c>
    </row>
    <row r="5" spans="2:7" ht="12.75">
      <c r="B5" s="148">
        <v>9075.23</v>
      </c>
      <c r="D5" s="150">
        <v>15189.13</v>
      </c>
      <c r="G5" s="150">
        <v>15189.13</v>
      </c>
    </row>
    <row r="6" spans="2:7" ht="12.75">
      <c r="B6" s="148">
        <v>14400</v>
      </c>
      <c r="D6" s="150">
        <v>15222.4</v>
      </c>
      <c r="G6" s="150">
        <v>15222.4</v>
      </c>
    </row>
    <row r="7" spans="2:7" ht="12.75">
      <c r="B7" s="148">
        <v>158760</v>
      </c>
      <c r="D7" s="150">
        <v>14779.02</v>
      </c>
      <c r="G7" s="150">
        <v>14779.02</v>
      </c>
    </row>
    <row r="8" spans="2:7" ht="12.75">
      <c r="B8" s="146">
        <f>SUM(B3:B7)</f>
        <v>892620.01</v>
      </c>
      <c r="D8" s="150">
        <v>15074.65</v>
      </c>
      <c r="G8" s="150">
        <v>15074.65</v>
      </c>
    </row>
    <row r="9" spans="4:7" ht="12.75">
      <c r="D9" s="150">
        <v>41746.38</v>
      </c>
      <c r="G9" s="150">
        <v>41746.38</v>
      </c>
    </row>
    <row r="10" spans="4:7" ht="12.75">
      <c r="D10" s="150">
        <v>21481.2</v>
      </c>
      <c r="G10" s="150">
        <v>21481.2</v>
      </c>
    </row>
    <row r="11" spans="4:7" ht="12.75">
      <c r="D11" s="150">
        <v>41341.17</v>
      </c>
      <c r="G11" s="150">
        <v>41341.17</v>
      </c>
    </row>
    <row r="12" spans="4:7" ht="12.75">
      <c r="D12" s="150">
        <v>41746.38</v>
      </c>
      <c r="G12" s="150">
        <v>41746.38</v>
      </c>
    </row>
    <row r="13" spans="4:7" ht="12.75">
      <c r="D13" s="150">
        <v>41341.17</v>
      </c>
      <c r="G13" s="150">
        <v>41341.17</v>
      </c>
    </row>
    <row r="14" spans="4:7" ht="12.75">
      <c r="D14" s="150">
        <v>40530.5</v>
      </c>
      <c r="G14" s="150">
        <v>40530.5</v>
      </c>
    </row>
    <row r="15" spans="4:7" ht="12.75">
      <c r="D15" s="150">
        <v>41724.29</v>
      </c>
      <c r="G15" s="150">
        <v>41724.29</v>
      </c>
    </row>
    <row r="16" spans="4:7" ht="12.75">
      <c r="D16" s="150">
        <v>26514.7</v>
      </c>
      <c r="G16" s="150">
        <v>26514.7</v>
      </c>
    </row>
    <row r="17" spans="4:7" ht="12.75">
      <c r="D17" s="150">
        <v>36275.78</v>
      </c>
      <c r="G17" s="150">
        <v>36275.78</v>
      </c>
    </row>
    <row r="18" spans="4:7" ht="12.75">
      <c r="D18" s="150">
        <v>14779.02</v>
      </c>
      <c r="G18" s="150">
        <v>14779.02</v>
      </c>
    </row>
    <row r="19" spans="4:7" ht="12.75">
      <c r="D19" s="150">
        <v>16033.07</v>
      </c>
      <c r="G19" s="150">
        <v>16033.07</v>
      </c>
    </row>
    <row r="20" spans="4:7" ht="12.75">
      <c r="D20" s="150">
        <v>14779.02</v>
      </c>
      <c r="G20" s="150">
        <v>14779.02</v>
      </c>
    </row>
    <row r="21" spans="4:7" ht="12.75">
      <c r="D21" s="151">
        <v>45246.18</v>
      </c>
      <c r="G21" s="151">
        <v>45246.18</v>
      </c>
    </row>
    <row r="22" spans="4:7" ht="12.75">
      <c r="D22" s="152">
        <v>15082.06</v>
      </c>
      <c r="G22" s="152">
        <v>15082.06</v>
      </c>
    </row>
    <row r="23" spans="4:7" ht="12.75">
      <c r="D23" s="151">
        <v>43056.97</v>
      </c>
      <c r="G23" s="151">
        <v>43056.97</v>
      </c>
    </row>
    <row r="24" spans="4:7" ht="12.75">
      <c r="D24" s="151">
        <v>3619.69</v>
      </c>
      <c r="G24" s="151">
        <v>3619.69</v>
      </c>
    </row>
    <row r="25" spans="4:7" ht="12.75">
      <c r="D25" s="152">
        <v>1206.56</v>
      </c>
      <c r="G25" s="152">
        <v>1206.56</v>
      </c>
    </row>
    <row r="26" spans="4:7" ht="12.75">
      <c r="D26" s="151">
        <v>5382.12</v>
      </c>
      <c r="G26" s="151">
        <v>5382.12</v>
      </c>
    </row>
    <row r="27" spans="4:7" ht="12.75">
      <c r="D27" s="151">
        <v>452.46</v>
      </c>
      <c r="G27" s="151">
        <v>452.73</v>
      </c>
    </row>
    <row r="28" spans="4:7" ht="12.75">
      <c r="D28" s="152">
        <v>150.82</v>
      </c>
      <c r="G28" s="152">
        <v>150.82</v>
      </c>
    </row>
    <row r="29" spans="4:7" ht="12.75">
      <c r="D29" s="152">
        <v>1653.92</v>
      </c>
      <c r="G29" s="152">
        <v>1653.92</v>
      </c>
    </row>
    <row r="30" spans="4:7" ht="12.75">
      <c r="D30" s="152">
        <v>3951.84</v>
      </c>
      <c r="G30" s="152">
        <v>3951.84</v>
      </c>
    </row>
    <row r="31" spans="4:7" ht="12.75">
      <c r="D31" s="152">
        <v>32256</v>
      </c>
      <c r="G31" s="152">
        <v>32256</v>
      </c>
    </row>
    <row r="32" spans="4:7" ht="12.75">
      <c r="D32" s="152">
        <v>20114</v>
      </c>
      <c r="G32" s="152">
        <v>20114</v>
      </c>
    </row>
    <row r="33" spans="4:7" ht="12.75">
      <c r="D33" s="150">
        <v>14400</v>
      </c>
      <c r="G33" s="150">
        <v>14400</v>
      </c>
    </row>
    <row r="34" spans="4:7" ht="12.75">
      <c r="D34" s="150">
        <v>9075.23</v>
      </c>
      <c r="G34" s="150">
        <v>9075.23</v>
      </c>
    </row>
    <row r="35" spans="4:7" ht="13.5" thickBot="1">
      <c r="D35" s="153">
        <v>158760</v>
      </c>
      <c r="G35" s="153">
        <v>158760</v>
      </c>
    </row>
    <row r="36" spans="4:7" ht="12.75">
      <c r="D36" s="146">
        <f>SUM(D3:D35)</f>
        <v>892619.73</v>
      </c>
      <c r="G36" s="146">
        <f>SUM(G3:G35)</f>
        <v>892620</v>
      </c>
    </row>
    <row r="37" spans="4:6" ht="12.75">
      <c r="D37" s="154">
        <v>892620</v>
      </c>
      <c r="F37" s="155">
        <v>452.46</v>
      </c>
    </row>
    <row r="39" spans="4:6" ht="12.75">
      <c r="D39" s="146">
        <f>D36-D37</f>
        <v>-0.27000000001862645</v>
      </c>
      <c r="F39" s="156">
        <f>F37-D39</f>
        <v>452.7300000000186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APAE de Atibaia</dc:creator>
  <cp:keywords/>
  <dc:description/>
  <cp:lastModifiedBy>Mariana Ap. Closel Felix</cp:lastModifiedBy>
  <cp:lastPrinted>2019-11-28T19:57:33Z</cp:lastPrinted>
  <dcterms:created xsi:type="dcterms:W3CDTF">2017-11-07T18:10:54Z</dcterms:created>
  <dcterms:modified xsi:type="dcterms:W3CDTF">2020-01-24T13:59:51Z</dcterms:modified>
  <cp:category/>
  <cp:version/>
  <cp:contentType/>
  <cp:contentStatus/>
</cp:coreProperties>
</file>